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58FEA001-5167-46C8-836C-3EAD69265307}" xr6:coauthVersionLast="36" xr6:coauthVersionMax="36" xr10:uidLastSave="{00000000-0000-0000-0000-000000000000}"/>
  <bookViews>
    <workbookView xWindow="0" yWindow="0" windowWidth="23040" windowHeight="9060" xr2:uid="{00000000-000D-0000-FFFF-FFFF00000000}"/>
  </bookViews>
  <sheets>
    <sheet name="Prawa autorskie" sheetId="9" r:id="rId1"/>
    <sheet name="Analiza ryzyka" sheetId="8" r:id="rId2"/>
    <sheet name="K1 - szafy" sheetId="1" r:id="rId3"/>
    <sheet name="K2 - pomieszczenia" sheetId="2" r:id="rId4"/>
    <sheet name="K3 - budynki" sheetId="3" r:id="rId5"/>
    <sheet name="K4 - kontrola dostępu" sheetId="4" r:id="rId6"/>
    <sheet name="K5 - personel" sheetId="5" r:id="rId7"/>
    <sheet name="K6 - Granice" sheetId="6" r:id="rId8"/>
    <sheet name="SUMA" sheetId="7"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4" l="1"/>
  <c r="C11" i="8"/>
  <c r="F23" i="4" l="1"/>
  <c r="R19" i="7" l="1"/>
  <c r="N19" i="7"/>
  <c r="F27" i="3" l="1"/>
  <c r="F11" i="3"/>
  <c r="F14" i="2"/>
  <c r="K22" i="7" l="1"/>
  <c r="J22" i="7"/>
  <c r="I22" i="7"/>
  <c r="K18" i="7"/>
  <c r="J18" i="7"/>
  <c r="I18" i="7"/>
  <c r="K13" i="7"/>
  <c r="J13" i="7"/>
  <c r="I13" i="7"/>
  <c r="K8" i="7"/>
  <c r="J8" i="7"/>
  <c r="I8" i="7"/>
  <c r="B27" i="7" l="1"/>
  <c r="F50" i="5"/>
  <c r="F44" i="5"/>
  <c r="F36" i="5"/>
  <c r="F26" i="5"/>
  <c r="F18" i="5"/>
  <c r="F16" i="5"/>
  <c r="F13" i="5"/>
  <c r="F11" i="5"/>
  <c r="F8" i="5"/>
  <c r="F20" i="5" l="1"/>
  <c r="B25" i="7" s="1"/>
  <c r="B28" i="7" s="1"/>
  <c r="F56" i="5"/>
  <c r="F30" i="2"/>
  <c r="F20" i="1"/>
  <c r="F18" i="1"/>
  <c r="F20" i="2"/>
  <c r="B37" i="7"/>
  <c r="B35" i="7"/>
  <c r="B33" i="7"/>
  <c r="F61" i="6"/>
  <c r="F62" i="6" s="1"/>
  <c r="B41" i="7" s="1"/>
  <c r="F53" i="6"/>
  <c r="F44" i="6"/>
  <c r="F47" i="6" s="1"/>
  <c r="F37" i="6"/>
  <c r="F29" i="6"/>
  <c r="F23" i="6"/>
  <c r="F21" i="6"/>
  <c r="F15" i="6"/>
  <c r="F8" i="6"/>
  <c r="F34" i="4"/>
  <c r="F31" i="4"/>
  <c r="F37" i="4" s="1"/>
  <c r="B21" i="7" s="1"/>
  <c r="F13" i="4"/>
  <c r="F8" i="4"/>
  <c r="F7" i="3"/>
  <c r="F8" i="2"/>
  <c r="F41" i="2"/>
  <c r="F42" i="2"/>
  <c r="F43" i="2"/>
  <c r="F40" i="2"/>
  <c r="F23" i="1"/>
  <c r="F22" i="1"/>
  <c r="F12" i="1"/>
  <c r="F10" i="1"/>
  <c r="F8" i="1"/>
  <c r="F14" i="1" s="1"/>
  <c r="F6" i="1"/>
  <c r="F55" i="6"/>
  <c r="B39" i="7" s="1"/>
  <c r="F38" i="6"/>
  <c r="F31" i="6"/>
  <c r="D11" i="8"/>
  <c r="E11" i="8"/>
  <c r="C12" i="8" l="1"/>
  <c r="F12" i="8" s="1"/>
  <c r="R9" i="7"/>
  <c r="R14" i="7"/>
  <c r="R4" i="7"/>
  <c r="F44" i="2"/>
  <c r="B13" i="7" s="1"/>
  <c r="F35" i="2"/>
  <c r="B11" i="7" s="1"/>
  <c r="F24" i="6"/>
  <c r="B31" i="7" s="1"/>
  <c r="B42" i="7" s="1"/>
  <c r="U19" i="7" s="1"/>
  <c r="F26" i="4"/>
  <c r="B19" i="7" s="1"/>
  <c r="B22" i="7" s="1"/>
  <c r="Q19" i="7" s="1"/>
  <c r="F28" i="3"/>
  <c r="B16" i="7" s="1"/>
  <c r="F24" i="1"/>
  <c r="B7" i="7" s="1"/>
  <c r="B5" i="7"/>
  <c r="S19" i="7" l="1"/>
  <c r="N14" i="7"/>
  <c r="N9" i="7"/>
  <c r="N4" i="7"/>
  <c r="U14" i="7"/>
  <c r="U9" i="7"/>
  <c r="U4" i="7"/>
  <c r="Q14" i="7"/>
  <c r="S14" i="7" s="1"/>
  <c r="T14" i="7" s="1"/>
  <c r="Q9" i="7"/>
  <c r="Q4" i="7"/>
  <c r="B14" i="7"/>
  <c r="B8" i="7"/>
  <c r="L14" i="7" l="1"/>
  <c r="L19" i="7"/>
  <c r="O19" i="7" s="1"/>
  <c r="V19" i="7" s="1"/>
  <c r="S4" i="7"/>
  <c r="T4" i="7"/>
  <c r="T9" i="7"/>
  <c r="S9" i="7"/>
  <c r="M14" i="7"/>
  <c r="M9" i="7"/>
  <c r="M4" i="7"/>
  <c r="L9" i="7"/>
  <c r="L4" i="7"/>
  <c r="B43" i="7"/>
  <c r="O9" i="7" l="1"/>
  <c r="V9" i="7" s="1"/>
  <c r="O14" i="7"/>
  <c r="V14" i="7" s="1"/>
  <c r="O4" i="7"/>
  <c r="P4" i="7"/>
  <c r="V4" i="7" l="1"/>
</calcChain>
</file>

<file path=xl/sharedStrings.xml><?xml version="1.0" encoding="utf-8"?>
<sst xmlns="http://schemas.openxmlformats.org/spreadsheetml/2006/main" count="473" uniqueCount="278">
  <si>
    <t>Część III. Klasyfikacja środków bezpieczeństwa fizycznego</t>
  </si>
  <si>
    <t>KATEGORIA K1: Szafy do przechowywania informacji niejawnych</t>
  </si>
  <si>
    <t>Środek bezpieczeństwa K1S1 – Konstrukcja szafy</t>
  </si>
  <si>
    <t>Funkcje lub cechy</t>
  </si>
  <si>
    <t xml:space="preserve">Typ </t>
  </si>
  <si>
    <t>Punktacja [pkt]</t>
  </si>
  <si>
    <t>Typ 4</t>
  </si>
  <si>
    <t>Typ 3</t>
  </si>
  <si>
    <t>Typ 2</t>
  </si>
  <si>
    <t>Typ 1</t>
  </si>
  <si>
    <t>Szafa</t>
  </si>
  <si>
    <t>1) spełnia co najmniej wymagania klasy odporności na włamanie 0 określone w Polskiej Normie PN-EN 1143-1;</t>
  </si>
  <si>
    <t>2) jest zabezpieczona dwoma zamkami typu 3 lub 4 z Kategorii K1S2</t>
  </si>
  <si>
    <t>Liczba punktów</t>
  </si>
  <si>
    <t>1) spełnia co najmniej wymagania klasy odporności na włamanie S2 określone w Polskiej Normie PN-EN 14450;</t>
  </si>
  <si>
    <t>2) jest zabezpieczona zamkiem typu 3 lub 4 z Kategorii K1S2.</t>
  </si>
  <si>
    <t>1) spełnia co najmniej wymagania klasy odporności na włamanie S1 określone w Polskiej Normie PN-EN 14450;</t>
  </si>
  <si>
    <t>2) jest zabezpieczona zamkiem typu 2 lub 3 z Kategorii K1S2.</t>
  </si>
  <si>
    <t>Szafa charakteryzuje się następującymi cechami:</t>
  </si>
  <si>
    <t>1) jest to zamykany na klucz mebel biurowy, niewyposażony w żadne szczególne funkcje zabezpieczające, ale charakteryzujący się
umiarkowaną odpornością na nieuprawnione próby otwarcia;</t>
  </si>
  <si>
    <t>2) jest zabezpieczona zamkiem typu 1 lub 2 z Kategorii K1S2.</t>
  </si>
  <si>
    <t>Środek bezpieczeństwa K1S2 – Zamek do szafy</t>
  </si>
  <si>
    <t>Zamek charakteryzuje się wysokim poziomem odporności na fachowe i profesjonalne działania osoby nieuprawnionej posługującej się wyjątkowo zaawansowanymi narzędziami i umiejętnościami, które nie są powszechnie dostępne. Zamek jest zamkiem szyfrowym i spełnia co najmniej wymagania klasy B określone w Polskiej Normie PN-EN 1300. Rozróżnia się:</t>
  </si>
  <si>
    <t>1) zamek mechaniczny szyfrowy co najmniej trzytarczowy, o cichym przesuwie, posiadający min. 100 podziałek na pokrętle i skali nastawień, przy której w przypadku każdej tarczy zamek trzytarczowy nie otworzy się, jeżeli pokrętło jest przekręcone więcej niż o 1 kreskę podziałki po obu stronach właściwej kreski podziałki, a w przypadku zamka czterotarczowego wartość ta wynosi 1,25.
Zamek powinien być odporny na manipulację przez eksperta, również przy użyciu specjalistycznych narzędzi, przez okres 20 roboczogodzin. Zamek powinien być zabezpieczony przed działaniem destrukcyjnym, w tym przed przewierceniem i prześwietleniem (atakiem) radiologicznym (promieniowanie z radioaktywnego źródła nieprzekraczającego równowartości 10 curie,
Co-60 z odległości 760 mm przez 20 godzin). Zmiana kombinacji powinna być blokowana i uaktywniana kluczem od tyłu obudowy zamka. Szafa powinna być wyposażona w dwa komplety kluczy od ustawiania szyfru;</t>
  </si>
  <si>
    <t>2) zamek elektroniczny szyfrowy spełnia te same wymagania co zamek mechaniczny szyfrowy oraz nie generuje sygnałów, które mogą być wykorzystane do otwarcia zamka przez okres 20 roboczogodzin.</t>
  </si>
  <si>
    <t>Zamek charakteryzuje się wysokim poziomem odporności na fachowe i profesjonalne działania osoby nieuprawnionej posługującej się wyjątkowo zaawansowanymi narzędziami i umiejętnościami, dostępnymi powszechnie dla profesjonalistów.
Zamek jest zamkiem szyfrowym i spełnia co najmniej wymagania klasy B określone w Polskiej Normie PN-EN 1300. Rozróżnia się:</t>
  </si>
  <si>
    <t>1) zamek mechaniczny szyfrowy co najmniej trzytarczowy, o cichym przesuwie, posiadający min. 100 podziałek na pokrętle i skali nastawień, przy której w przypadku każdej tarczy zamek trzytarczowy nie otworzy się, jeżeli pokrętło jest przekręcone więcej niż o 1 kreskę podziałki po obu stronach właściwej kreski podziałki, a w przypadku zamka czterotarczowego wartość ta wynosi 1,25.
Zmiana kombinacji powinna być blokowana i uaktywniana kluczem od tyłu obudowy zamka. Zamek powinien być zabezpieczony przed działaniem destrukcyjnym, w tym przed przewierceniem. Z szafą powinny być dostarczone dwa komplety kluczy do zmiany
kodu;</t>
  </si>
  <si>
    <t>Zamek</t>
  </si>
  <si>
    <t>Zamek charakteryzuje się umiarkowaną odpornością na nieuprawnione próby otwarcia i może być wykorzystywany wyłącznie w szafach typu 1. Zamek spełnia co najmniej wymagania kategorii 4 określone w Polskiej Normie PN-EN 12209.</t>
  </si>
  <si>
    <t>KATEGORIA K2: Pomieszczenia</t>
  </si>
  <si>
    <t>Kategoria K2 opisuje pomieszczenia, w których informacje niejawne przechowywane są w szafach opisanych w kategorii K1, i nie dotyczy pomieszczeń wzmocnionych, o których mowa w § 5 ust. 3 rozporządzenia. 
O zaklasyfikowaniu pomieszczenia do danego typu decyduje najsłabszy element (ściana, podłoga, strop, drzwi, okna).</t>
  </si>
  <si>
    <t>Środek bezpieczeństwa K2S1 – Konstrukcja pomieszczenia</t>
  </si>
  <si>
    <t>Konstrukcja pomieszczenia charakteryzuje się następującymi cechami:</t>
  </si>
  <si>
    <t>1) zapewnia wysoką odporność na próby wymuszenia otwarcia oraz otwarcia z wykorzystaniem wielu różnych zaawansowanych narzędzi ręcznych i zasilanych prądem;</t>
  </si>
  <si>
    <t>2) zapewnia wysoki poziom odporności na potajemne próby uzyskania nieuprawnionego dostępu;</t>
  </si>
  <si>
    <t>3) zbudowane zostało ze zbrojonego betonu o grubości 15 cm lub materiału o podobnej wytrzymałości;</t>
  </si>
  <si>
    <t>1) zapewnia wysoką odporność na działania osoby nieuprawnionej próbującej uzyskać dostęp siłą lub za pomocą różnorodnych narzędzi ręcznych;</t>
  </si>
  <si>
    <t>3) zbudowane zostało z cegły lekkiej o grubości 25 cm lub materiału o podobnej wytrzymałości;</t>
  </si>
  <si>
    <t>1) zapewnia względną odporność na działania osoby nieuprawnionej próbującej uzyskać dostęp siłą lub za pomocą ograniczonej liczby narzędzi ręcznych;</t>
  </si>
  <si>
    <t>3) zbudowane zostało z cegły lekkiej o grubości 15 cm lub materiału o podobnej wytrzymałości albo ze sklejki oraz płyty gipsowej na ramie wspierającej;</t>
  </si>
  <si>
    <t>5) drzwi są wyposażone w zamek typu 1 lub 2 z Kategorii K2S2.</t>
  </si>
  <si>
    <t>− dolna krawędź okna znajduje się na wysokości przynajmniej 5,5 m nad gruntem lub innym elementem budynku (np. balkonem lub balustradą),</t>
  </si>
  <si>
    <t>− nie znajdują się na ostatnim piętrze,</t>
  </si>
  <si>
    <t>− w pobliżu nie znajduje się żaden element (np. rynna, drabina, drzewo) ułatwiający potencjalny dostęp i penetrację.</t>
  </si>
  <si>
    <t>1) jest to pomieszczenie lub pokój biurowy, który może zostać zamknięty (w przypadku pozostawienia bez nadzoru), zapewniający poziom bezpieczeństwa odpowiedni dla materiałów tam przechowywanych;</t>
  </si>
  <si>
    <t>2) zbudowane zostało z cegły lekkiej, gipsokartonu, drewna, płyt pilśniowych lub innego materiału o podobnej wytrzymałości;</t>
  </si>
  <si>
    <t>Uwaga: Jeżeli wymagane jest, by takie pomieszczenie było zabezpieczone przed długotrwałymi potajemnymi próbami uzyskania dostępu (na przykład w nocy lub podczas weekendu), standard drzwi i ich zamków oraz standard zabezpieczenia okien powinien być odpowiednio wyższy, adekwatnie do poziomu zagrożeń.</t>
  </si>
  <si>
    <t>Środek bezpieczeństwa K2S2 – Zamek do drzwi pomieszczenia</t>
  </si>
  <si>
    <t>Zamek spełniający co najmniej wymagania klasy 7 określone w Polskiej Normie PN-EN 12209.</t>
  </si>
  <si>
    <t>Zamek spełniający co najmniej wymagania klasy 5 określone w Polskiej Normie PN-EN 12209.</t>
  </si>
  <si>
    <t>Zamek spełniający co najmniej wymagania klasy 4 określone w Polskiej Normie PN-EN 12209.</t>
  </si>
  <si>
    <t>Zamek spełniający co najmniej wymagania klasy 3 określone w Polskiej Normie PN-EN 12209</t>
  </si>
  <si>
    <t>KATEGORIA K3: Budynki</t>
  </si>
  <si>
    <t>O zaklasyfikowaniu budynku do danego typu decyduje najsłabszy jego element zewnętrzny.</t>
  </si>
  <si>
    <t>Budynek charakteryzuje się wytrzymałą konstrukcją i następującymi cechami:</t>
  </si>
  <si>
    <t>1) zapewnia wysoki poziom odporności na próby włamania;</t>
  </si>
  <si>
    <t>2) ściany, podłoga i strop są wykonane ze zbrojonego betonu lub podobnego materiału;</t>
  </si>
  <si>
    <t>3) drzwi są wykonane ze stali wzmacnianej lub drewna pokrytego blachą stalową;</t>
  </si>
  <si>
    <t>4) rama, mocowanie i szyby okien zapewniają zabezpieczenie przed fizycznym włamaniem, a ich powierzchnia jest jak najmniejsza.</t>
  </si>
  <si>
    <t>Budynek charakteryzuje się następującymi cechami:</t>
  </si>
  <si>
    <t>1) zapewnia średni poziom odporności na próby włamania;</t>
  </si>
  <si>
    <t>2) stanowi wytrzymałą konstrukcję, zazwyczaj z cegły lub pustaków, opartą na ścianach szczelinowych lub podobnej budowie;</t>
  </si>
  <si>
    <t>− dolne krawędzie okien znajdują się na wysokości przynajmniej 5,5 m nad gruntem lub innym elementem budynku (np. balkonem lub balustradą),</t>
  </si>
  <si>
    <t>− nie można uzyskać do nich dostępu z dachu lub z wykorzystaniem znajdującego się w pobliżu elementu (rynna, drabina, drzewo) ułatwiającego potencjalny dostęp i penetrację.</t>
  </si>
  <si>
    <t>Uwaga: jako Typ 3 może również zostać sklasyfikowany budynek zbudowany z zastosowaniem nowoczesnych technologii budowlanych, z wykorzystaniem prefabrykowanych paneli lub ramy stalowej i szkła bądź podobnych materiałów.</t>
  </si>
  <si>
    <t>2) stanowi lekką konstrukcję, zazwyczaj z pojedynczego rzędu cegieł lub lekkich bloczków, bądź jest to wytrzymałe pomieszczenie biurowe przystosowane do transportu;</t>
  </si>
  <si>
    <t>− nie można uzyskać do nich dostępu z dachu lub z wykorzystaniem znajdującego się w pobliżu elementu (np. rynna, drabina, drzewo) ułatwiającego potencjalny dostęp i penetrację.</t>
  </si>
  <si>
    <t>Budynek jest lekką konstrukcją przeznaczoną do ochrony zawartości i osób znajdujących się wewnątrz tylko przed działaniem czynników zewnętrznych (deszcz, wiatr itd.).</t>
  </si>
  <si>
    <t>Budynek</t>
  </si>
  <si>
    <t>KATEGORIA K4: Kontrola dostępu</t>
  </si>
  <si>
    <t>Środek bezpieczeństwa K4S1 − Systemy kontroli dostępu</t>
  </si>
  <si>
    <t>Środek bezpieczeństwa K4S2 − Kontrola osób nieposiadających stałego upoważnienia do wejścia na obszar jednostki organizacyjnej (interesantów)</t>
  </si>
  <si>
    <t>Dopuszcza się zastosowanie jednego z poniższych rozwiązań:</t>
  </si>
  <si>
    <t>lub</t>
  </si>
  <si>
    <t>Eskorta</t>
  </si>
  <si>
    <t>Przepustka</t>
  </si>
  <si>
    <t>Kontrolę interesantów organizuje się w następujący sposób:</t>
  </si>
  <si>
    <t>1) wprowadzani interesanci przez cały czas swojej wizyty przebywają pod nadzorem osoby uprawnionej lub pracownika, z którym związana jest ich wizyta;</t>
  </si>
  <si>
    <t>2) jeżeli interesanci muszą odwiedzić kilka różnych działów lub pracowników, powinni formalnie przechodzić spod nadzoru jednej osoby pod nadzór innej, z zapewnieniem wszelkiej dokumentacji dotyczącej takiej wizyty i zmiany towarzyszących osób uprawnionych;</t>
  </si>
  <si>
    <t>3) interesanci są zobligowani do noszenia odpowiedniego identyfikatora odróżniającego ich od pracowników.</t>
  </si>
  <si>
    <t>1) interesanci mogą uzyskać prawo wstępu na dany obszar bez konieczności nadzoru osoby uprawnionej;</t>
  </si>
  <si>
    <t>2) interesanci są zobligowani do noszenia plakietki z przepustką, która ich identyfikuje jako osoby nieposiadające stałego upoważnienia do wejścia na obszar jednostki organizacyjnej, i tym samym odróżnia ich od pracowników.</t>
  </si>
  <si>
    <t>Uwaga: należy pamiętać, że system oparty na wydawaniu interesantom przepustek jest skuteczny, jeżeli wszyscy pracownicy jednostki organizacyjnej również noszą identyfikatory.</t>
  </si>
  <si>
    <t>ŚRODEK BEZPIECZEŃSTWA</t>
  </si>
  <si>
    <t>PKT</t>
  </si>
  <si>
    <t>Liczba punktów za środek bezpieczeństwa (K1S1 = 4, 3, 2 lub 1 pkt)</t>
  </si>
  <si>
    <t>Liczba punktów za środek bezpieczeństwa (K1S2 = 4, 3, 2 lub 1 pkt)</t>
  </si>
  <si>
    <t>Liczba punktów za kategorię K1 stanowiąca iloczyn liczby punktów za oba powyższe środki bezpieczeństwa (K1=K1S1xK1S2)</t>
  </si>
  <si>
    <t>Liczba punktów za środek bezpieczeństwa (K2S1 = 4, 3, 2 lub 1 pkt)</t>
  </si>
  <si>
    <t>Liczba punktów za środek bezpieczeństwa (K2S2 = 4, 3, 2 lub 1 pkt)</t>
  </si>
  <si>
    <t>Liczba punktów za kategorię K2 stanowiąca iloczyn liczby punktów za oba powyższe środki bezpieczeństwa (K2=K2S1xK2S2)</t>
  </si>
  <si>
    <t>Liczba punktów za kategorię (K3 = 5, 3, 2 lub 1 pkt)</t>
  </si>
  <si>
    <t>Liczba punktów za środek bezpieczeństwa (K4S1 = 4, 3, 2 lub 1 pkt)</t>
  </si>
  <si>
    <t>Środek bezpieczeństwa K4S2 − Kontrola osób nieposiadających stałego upoważnienia do
wejścia na obszar jednostki organizacyjnej (interesantów)</t>
  </si>
  <si>
    <t>Liczba punktów za środek bezpieczeństwa (K4S2 = 3 lub 1 pkt)</t>
  </si>
  <si>
    <t>Liczba punktów za kategorię K4 stanowiąca sumę liczby punktów za oba powyższe środki bezpieczeństwa (K4=K4S1+K4S2)</t>
  </si>
  <si>
    <t>KATEGORIA K5: Personel bezpieczeństwa i systemy sygnalizacji napadu i włamania</t>
  </si>
  <si>
    <t>Środek bezpieczeństwa K5S1 − Personel bezpieczeństwa</t>
  </si>
  <si>
    <t>Liczba punktów za środek bezpieczeństwa (K5S1 = 5, 4, 3, 2 lub 1 pkt)</t>
  </si>
  <si>
    <t>Środek bezpieczeństwa K5S2 − Systemy sygnalizacji napadu i włamania</t>
  </si>
  <si>
    <t>Liczba punktów za środek bezpieczeństwa (K5S2 = 4, 3, 2 lub 1 pkt)</t>
  </si>
  <si>
    <t>Liczba punktów za kategorię K5 stanowiąca sumę liczby punktów za oba powyższe środki bezpieczeństwa (K5=K5S1+K5S2)</t>
  </si>
  <si>
    <t>KATEGORIA K6: Granice</t>
  </si>
  <si>
    <t>Środek bezpieczeństwa K6S1 − Ogrodzenie</t>
  </si>
  <si>
    <t>Liczba punktów za środek bezpieczeństwa (K6S1 = 4, 3, 2 lub 1 pkt)</t>
  </si>
  <si>
    <t>Środek bezpieczeństwa K6S2 − Kontrola w punktach dostępu</t>
  </si>
  <si>
    <t>Liczba punktów za środek bezpieczeństwa (K6S2 = 1 lub 0 pkt)</t>
  </si>
  <si>
    <t>Środek bezpieczeństwa K6S3 − System kontroli osób i przedmiotów przy wejściu/wyjściu</t>
  </si>
  <si>
    <t>Liczba punktów za środek bezpieczeństwa (K6S3 = 1 lub 0 pkt)</t>
  </si>
  <si>
    <t>Środek bezpieczeństwa K6S4 − System wykrywania naruszenia ogrodzenia</t>
  </si>
  <si>
    <t>Liczba punktów za środek bezpieczeństwa (K6S4 = 1 lub 0 pkt)</t>
  </si>
  <si>
    <t>Środek bezpieczeństwa K6S5 − Oświetlenie chronionego obszaru</t>
  </si>
  <si>
    <t>Liczba punktów za środek bezpieczeństwa (K6S5 = 1 lub 0 pkt)</t>
  </si>
  <si>
    <t>Środek bezpieczeństwa K6S6 − System dozoru wizyjnego granic</t>
  </si>
  <si>
    <t>Liczba punktów za środek bezpieczeństwa (K6S6 = 1 lub 0 pkt)</t>
  </si>
  <si>
    <t>Liczba punktów za kategorię K6 stanowiąca sumę liczby punktów za powyższe środki bezpieczeństwa (K6=K6S1+K6S2+K6S3+K6S4+K6S5+K6S6)</t>
  </si>
  <si>
    <t>Ogólna liczba punktów stanowiąca sumę punktów za wszystkie kategorie PUNKTY=K1+K2+K3+K4+K5+K6</t>
  </si>
  <si>
    <t>SUMA</t>
  </si>
  <si>
    <t>Ogrodzenie charakteryzuje się następującymi cechami:</t>
  </si>
  <si>
    <t>2) projekt i konstrukcja ogrodzenia zapewniają wysoki poziom odporności na ataki dokonywane poprzez wspinanie się na ogrodzenie lub wyłamanie ogrodzenia;</t>
  </si>
  <si>
    <t>3) minimalna wysokość wynosi 250 cm;</t>
  </si>
  <si>
    <t>4) górna część jest zabezpieczona z obu stron przed wspinaniem się i przechodzeniem przez ogrodzenie;</t>
  </si>
  <si>
    <t>5) zapewnia łatwe monitorowanie;</t>
  </si>
  <si>
    <t>6) jest przeważnie wspomagane innymi systemami zabezpieczenia ogrodzenia, takimi jak system dozoru wizyjnego, system wykrywania naruszenia ogrodzenia;</t>
  </si>
  <si>
    <t>7) jeśli to możliwe, między budynkami a ogrodzeniem zachowana jest wolna przestrzeń o szerokości 25 m.</t>
  </si>
  <si>
    <t>1) zapewnia średni poziom zabezpieczenia, jest zaprojektowane w celu utrudnienia i opóźnienia działań dobrze przygotowanego intruza/włamywacza, który dysponuje ograniczoną liczbą narzędzi ręcznych;</t>
  </si>
  <si>
    <t>2) projekt i konstrukcja ogrodzenia zapewniają odporność na próby wspinania się na ogrodzenie lub wyłamanie ogrodzenia;</t>
  </si>
  <si>
    <t>4) górna część jest zabezpieczona przed wspinaniem się i przechodzeniem przez ogrodzenie;</t>
  </si>
  <si>
    <t>6) jeśli to możliwe, między budynkami a ogrodzeniem zachowana jest wolna przestrzeń o szerokości 25 m.</t>
  </si>
  <si>
    <t>1) zabezpiecza przed włamaniem, zapewnia umiarkowany poziom odporności na próby wspinania się na ogrodzenie lub wyłamanie ogrodzenia przez nieprofesjonalnego włamywacza/intruza, niedysponującego określonymi umiejętnościami i posługującego się powszechnie dostępnymi, typowymi narzędziami;</t>
  </si>
  <si>
    <t>2) minimalna wysokość wynosi 250 cm.</t>
  </si>
  <si>
    <t>Ogrodzenie</t>
  </si>
  <si>
    <t>Ogrodzenie jest zaprojektowane bez uwzględnienia żadnych szczególnych wymagań w zakresie bezpieczeństwa; takie ogrodzenie służy wyłącznie do wyznaczenia granic terenu i zapewnienia minimalnego zabezpieczenia przed osobami innymi niż zdeterminowany włamywacz/intruz.</t>
  </si>
  <si>
    <t>TAK=1 pkt
NIE=0 pkt</t>
  </si>
  <si>
    <t>Bramy i wejścia są zbudowane zgodnie z tym samym standardem bezpieczeństwa co ogrodzenie oraz zapewniona jest kontrola dostępu.</t>
  </si>
  <si>
    <t>Uwaga: skuteczność każdego ogrodzenia zależy w dużym stopniu od poziomu bezpieczeństwa zapewnionego przy punktach dostępu umieszczonych w ogrodzeniu.</t>
  </si>
  <si>
    <t>Elektroniczny system pomocniczy lub rozwiązanie organizacyjne polegające na zwracaniu się o dobrowolne poddanie się kontroli lub udostępnienie do kontroli rzeczy osobistych, a także przedmiotów wnoszonych lub wynoszonych – stosowany w celu zapobiegania próbom nieuprawnionego wnoszenia na chroniony obszar rzeczy zagrażających bezpieczeństwu informacji niejawnych lub nieuprawnionego wynoszenia informacji niejawnych z budynków lub obiektów.</t>
  </si>
  <si>
    <t>Kontrole osób</t>
  </si>
  <si>
    <t>Punkty dostępu</t>
  </si>
  <si>
    <t>1) jest stosowany przy ogrodzeniu w celu zwiększenia poziomu bezpieczeństwa zapewnionego przez ogrodzenie;</t>
  </si>
  <si>
    <t>System wykrywania naruszenia ogrodzenia:</t>
  </si>
  <si>
    <t>2) jest instalowany w formie zamaskowanych urządzeń bądź też widocznego sprzętu, co działa jak czynnik odstraszający.</t>
  </si>
  <si>
    <t>Ponieważ może wywoływać fałszywe alarmy, to należy go stosować tylko w połączeniu z systemem weryfikacji alarmu, takim jak na przykład system dozoru wizyjnego.</t>
  </si>
  <si>
    <t>Oświetlenie jest czynnikiem odstraszającym potencjalnych intruzów, jak również zapewniającym widoczność wymaganą, aby można było skutecznie – bezpośrednio (personel bezpieczeństwa) lub pośrednio (dozór wizyjny) – kontrolować obszar. Charakteryzuje się następującymi cechami:</t>
  </si>
  <si>
    <t>1) standard oświetlenia jest zgodny z minimalnymi wymaganiami określonymi dla systemu dozoru wizyjnego (jeżeli taki system zastosowano);</t>
  </si>
  <si>
    <t>2) instalacja oświetlenia uwzględnia warunki terenu.</t>
  </si>
  <si>
    <t>Środek bezpieczeństwa K6S6 – System dozoru wizyjnego granic</t>
  </si>
  <si>
    <t>System dozoru wizyjnego granic</t>
  </si>
  <si>
    <t>System z obowiązkową rejestracją w rozdzielczości nie mniejszej niż 400 linii telewizyjnych i przechowywaniem zarejestrowanego zapisu przez czas nie krótszy niż 30 dni.</t>
  </si>
  <si>
    <t>Lp.</t>
  </si>
  <si>
    <t>Czynnik</t>
  </si>
  <si>
    <t>Ocena istotności ryzyka</t>
  </si>
  <si>
    <t>Uzasadnienie</t>
  </si>
  <si>
    <t>Wskazówki</t>
  </si>
  <si>
    <t>Bardzo 
istotny
(8 pkt.)</t>
  </si>
  <si>
    <t>Istotny
(4 pkt.)</t>
  </si>
  <si>
    <t>Mało
 istotny
(1 pkt.)</t>
  </si>
  <si>
    <t>Klauzula tajności przetwarzanych informacji
niejawnych</t>
  </si>
  <si>
    <t>Liczba
materiałów niejawnych</t>
  </si>
  <si>
    <t>Postać
informacji
niejawnych</t>
  </si>
  <si>
    <t>Liczba osób</t>
  </si>
  <si>
    <t>Lokalizacja</t>
  </si>
  <si>
    <t>Dostęp osób do
budynku</t>
  </si>
  <si>
    <t>Inne czynniki</t>
  </si>
  <si>
    <t>PODSUMA</t>
  </si>
  <si>
    <t>TABELA DO OKREŚLANIA POZIOMU ZAGROŻEŃ</t>
  </si>
  <si>
    <t>POZIOM ZAGROŻEŃ</t>
  </si>
  <si>
    <t>NISKI</t>
  </si>
  <si>
    <t>ŚREDNI</t>
  </si>
  <si>
    <t>WYSOKI</t>
  </si>
  <si>
    <t xml:space="preserve">Spełnia
[1] lub [0] </t>
  </si>
  <si>
    <t>Zamek charakteryzuje się odpornością na sprawne działania osoby nieuprawnionej, posługującej się zwykłymi, powszechnie dostępnymi środkami. Zamek spełnia co najmniej wymagania klasy A określone w Polskiej Normie PN-EN 1300.</t>
  </si>
  <si>
    <t>3) drzwi są wykonane w standardzie odpowiadającym standardowi budynku w zakresie odporności na włamanie.</t>
  </si>
  <si>
    <t>4) okna są wykonane w standardzie odpowiadającym standardowi budynku w zakresie odporności na włamanie.</t>
  </si>
  <si>
    <t>4) drzwi spełniają co najmniej wymagania klasy 2 określone w Polskiej Normie PN-EN 1627;</t>
  </si>
  <si>
    <t>3) drzwi spełniają co najmniej wymagania klasy 1 określone w Polskiej Normie PN-EN 1627.</t>
  </si>
  <si>
    <t>4) okna spełniają co najmniej wymagania klasy 1 określone w Polskiej Normie PN-EN 1627.</t>
  </si>
  <si>
    <t>6) okna spełniają co najmniej wymagania klasy 2 określone w Polskiej Normie PN-EN 1627;</t>
  </si>
  <si>
    <t>7) Okna nie muszą spełniać powyższych wymagań, jeżeli:</t>
  </si>
  <si>
    <t>5) Okna nie muszą być zabezpieczone w powyższy sposób, jeżeli:</t>
  </si>
  <si>
    <t>Personel bezpieczeństwa organizuje się w następujący sposób:</t>
  </si>
  <si>
    <t>1) personel bezpieczeństwa składa się z osób zatrudnionych w jednostce organizacyjnej;</t>
  </si>
  <si>
    <t>2) organizuje się częsty, wewnętrzny patrol kontrolujący wnętrze budynku po losowo wybranych trasach i przeprowadzany w nieregularnych odstępach czasu, jednak nie rzadziej niż co dwie godziny;</t>
  </si>
  <si>
    <t>3) strażnicy mają przydzielone określone zadania do wykonania podczas patrolu.</t>
  </si>
  <si>
    <t>Typ 5</t>
  </si>
  <si>
    <t>2) organizuje się wewnętrzny patrol kontrolujący wnętrze budynku po losowo wybranych trasach i przeprowadzany w nieregularnych odstępach czasu nieprzekraczających 6 godzin, co umożliwia odbycie 2 lub 3 patroli w nocy i przeprowadzenie okresowych kontroli zabezpieczeń podczas weekendów lub dni wolnych od pracy.</t>
  </si>
  <si>
    <t>1) zadania personelu bezpieczeństwa mogą wykonywać pracownicy firmy zewnętrznej;</t>
  </si>
  <si>
    <t>2) patrol ograniczony jest do kontroli terenu i jego granic, podczas którego strażnicy sprawdzają zabezpieczenia budynków, ale nie mają do nich dostępu;</t>
  </si>
  <si>
    <t>3) częstotliwość patroli powinna zależeć od środowiska operacyjnego i poziomu zagrożenia.</t>
  </si>
  <si>
    <t>1) w jednostce organizacyjnej funkcjonują strażnicy „stacjonarni”, którzy nie są zobowiązani do przeprowadzania patroli, ale są zatrudnieni do przebywania w pomieszczeniu kontroli zdarzeń lub w stróżówce oraz do sprawdzania podejrzanych zdarzeń i wzywania pomocy, gdy jest to wymagane;</t>
  </si>
  <si>
    <t>2) zadania mogą wykonywać pracownicy firmy zewnętrznej.</t>
  </si>
  <si>
    <t>1) w jednostce organizacyjnej funkcjonują strażnicy „sporadyczni”, którzy są zatrudnieni do odwiedzania terenu nocą i podczas weekendów w celu przeprowadzenia podstawowej kontroli ogrodzenia;</t>
  </si>
  <si>
    <t>2) strażnicy nie mają uprawnień dostępu do danego obiektu lub budynku, ale w przypadku podejrzenia włamania zareagują poprzez wezwanie osoby posiadającej klucze.</t>
  </si>
  <si>
    <t>System charakteryzuje się następującymi cechami:</t>
  </si>
  <si>
    <t>1) spełnia wymagania systemu stopnia 4 określone w normie PN-EN 50131-1;</t>
  </si>
  <si>
    <t>2) obejmuje ochroną cały obszar, w tym szafy służące do przechowywania informacji niejawnych i sygnalizuje co najmniej:</t>
  </si>
  <si>
    <t>a) otwarcie drzwi, okien i innych zamknięć chronionego obszaru,</t>
  </si>
  <si>
    <t>b) penetrację drzwi, okien i innych zamknięć chronionego obszaru bez ich otwierania,</t>
  </si>
  <si>
    <t>c) penetrację ścian, sufitów i podłóg,</t>
  </si>
  <si>
    <t>d) poruszanie się w chronionym obszarze (pułapkowo – nadzór nad wybranymi miejscami, w których występuje wysokie prawdopodobieństwo wykrycia),</t>
  </si>
  <si>
    <t>e) atak na szafy służące do przechowywania informacji niejawnych;</t>
  </si>
  <si>
    <t>3) stosowany jest wraz z systemem dozoru wizyjnego z obowiązkową rejestracją w rozdzielczości nie mniejszej niż 400 linii
telewizyjnych i przechowywaniem zarejestrowanego zapisu przez czas nie krótszy niż 30 dni, nie obejmującym pomieszczeń służących wyłącznie jako pomieszczenia przeznaczone do spotkań;</t>
  </si>
  <si>
    <t>4) stan systemu sygnalizacji napadu i włamania oraz systemu dozoru wizyjnego, w tym generowane ostrzeżenia i alarmy, jest stale
monitorowany przez personel bezpieczeństwa.</t>
  </si>
  <si>
    <t>5) Uwaga: 4 pkt przyznaje się również w przypadku obszarów, w których przez 24 godziny na dobę przebywają pracownicy.</t>
  </si>
  <si>
    <t>1) spełnia co najmniej wymagania systemu stopnia 3 określone w normie PN-EN 50131-1;</t>
  </si>
  <si>
    <t>2) obejmuje ochroną otwory wejściowe i wnętrze obszaru oraz sygnalizuje co najmniej:</t>
  </si>
  <si>
    <t>c) poruszanie się w chronionym obszarze (pułapkowo – nadzór nad wybranymi miejscami, w których występuje wysokie prawdopodobieństwo wykrycia),</t>
  </si>
  <si>
    <t>d) atak na szafy służące do przechowywania informacji niejawnych;</t>
  </si>
  <si>
    <t>3) stan systemu, w tym generowane ostrzeżenia i alarmy, jest stale monitorowany przez personel bezpieczeństwa</t>
  </si>
  <si>
    <t>4) Uwaga: 3 pkt przyznaje się również w przypadku systemu wykonanego przed wejściem w życie rozporządzenia, zgodnie z wymaganiami systemu co najmniej klasy SA3 określonymi w Polskiej Normie PN-93/E-08390, pod warunkiem spełnienia wymagań w zakresie ochrony i nadzoru określonych w pkt 2 dla typu 4.</t>
  </si>
  <si>
    <t>1) spełnia co najmniej wymagania systemu stopnia 2 określone w normie PN-EN 50131-1 i zapewnia identyfikację użytkowników włączających i wyłączających system lub jego część;</t>
  </si>
  <si>
    <t>2) obejmuje ochroną miejsca, w których informacje niejawne są przechowywane oraz całą granicę obszaru (okna, drzwi i inne otwory) i sygnalizuje co najmniej:</t>
  </si>
  <si>
    <t>b) poruszanie się w chronionym obszarze (pułapkowo – nadzór nad wybranymi miejscami, w których występuje wysokie prawdopodobieństwo wykrycia);</t>
  </si>
  <si>
    <t>3) stan systemu, w tym generowane ostrzeżenia i alarmy, jest stale monitorowany przez personel bezpieczeństwa.</t>
  </si>
  <si>
    <t>4) Uwaga: 2 pkt przyznaje się również w przypadku systemu wykonanego przed wejściem w życie rozporządzenia, zgodnie z wymaganiami systemu co najmniej klasy SA3 określonymi w Polskiej Normie PN-93/E-08390, pod warunkiem spełnienia wymagań w zakresie ochrony i nadzoru określonych w pkt 2 dla typu 3.</t>
  </si>
  <si>
    <t>1) spełnia co najmniej wymagania systemu stopnia 1 określone w normie PN-EN 50131-1;</t>
  </si>
  <si>
    <t>Uwaga: 2 pkt przyznaje się również w przypadku systemu wykonanego przed wejściem w życie rozporządzenia, zgodnie z wymaganiami systemu co najmniej klasy SA3 określonymi w Polskiej Normie PN-93/E-08390, pod warunkiem spełnienia wymagań w zakresie ochrony i nadzoru określonych w pkt 2 dla typu 3.</t>
  </si>
  <si>
    <t>Podstawowe wymagania bezpieczeństwa fizycznego</t>
  </si>
  <si>
    <t>Poziom zagrożeń</t>
  </si>
  <si>
    <t>Niski</t>
  </si>
  <si>
    <t>Średni</t>
  </si>
  <si>
    <t>Wysoki</t>
  </si>
  <si>
    <t>Najwyższa klauzula tajności informacji przetwarzanych w jednostce organizacyjnej</t>
  </si>
  <si>
    <t>ŚCIŚLE TAJNE</t>
  </si>
  <si>
    <t>Obowiązkowo: kategorie K1+K2+K3*</t>
  </si>
  <si>
    <t>Obowiązkowo: kategorie K4+K5**</t>
  </si>
  <si>
    <t>Dodatkowo: kategoria K6</t>
  </si>
  <si>
    <t>Łącznie suma punktów</t>
  </si>
  <si>
    <t>TAJNE</t>
  </si>
  <si>
    <t>Obowiązkowo: kategorie K1+K2+K3</t>
  </si>
  <si>
    <t>Obowiązkowo: kategorie K4+K5***</t>
  </si>
  <si>
    <t>POUFNE</t>
  </si>
  <si>
    <t>Obowiązkowo: kategorie K4+K5</t>
  </si>
  <si>
    <t>ZASTRZEŻONE</t>
  </si>
  <si>
    <t>Dodatkowo: kategoria K4, K5 lub K6</t>
  </si>
  <si>
    <t>K1</t>
  </si>
  <si>
    <t>K2</t>
  </si>
  <si>
    <t>K3</t>
  </si>
  <si>
    <t>Spełnia 
[1] lub [0]</t>
  </si>
  <si>
    <t>K4</t>
  </si>
  <si>
    <t>K5</t>
  </si>
  <si>
    <t>* tylko jedna z wartości może być równa 0</t>
  </si>
  <si>
    <t>** żadna z wartości nie może być mniejsza od 2</t>
  </si>
  <si>
    <t>*** żadna z wartości nie może być równa 0</t>
  </si>
  <si>
    <t>K1+K2+K3</t>
  </si>
  <si>
    <t>K4+K5</t>
  </si>
  <si>
    <t>K6</t>
  </si>
  <si>
    <t>Obliczenia</t>
  </si>
  <si>
    <t>5) okna spełniają co najmniej wymagania klasy 3 określone w Polskiej Normie PN-EN 1627;</t>
  </si>
  <si>
    <t>1) zapewnia wysoki poziom zabezpieczenia, maksymalnie utrudnia i opóźnia działania profesjonalnego i zdeterminowanego intruza/włamywacza, który dysponuje szeroką wiedzą i zaawansowanymi narzędziami;</t>
  </si>
  <si>
    <t>4) drzwi spełniają co najmniej wymagania klasy 3 określone w Polskiej Normie PN-EN 1627;</t>
  </si>
  <si>
    <t>6) drzwi są wyposażone w zamek typu 2 lub 3 z Kategorii K2S2.</t>
  </si>
  <si>
    <t>6) drzwi są wyposażone w zamek typu 4 z Kategorii K2S2.</t>
  </si>
  <si>
    <t>4) drzwi spełniają co najmniej wymagania klasy 4 określone w Polskiej Normie PN-EN 1627;</t>
  </si>
  <si>
    <t>5) okna spełniają co najmniej wymagania klasy 4 określone w Polskiej Normie PN-EN 1627;</t>
  </si>
  <si>
    <t>Elektroniczny automatyczny system kontroli dostępu:</t>
  </si>
  <si>
    <t>1) obejmuje wszystkie wejścia i wyjścia kontrolowanego pomieszczenia lub obszaru;</t>
  </si>
  <si>
    <t>2) spełnia co najmniej wymagania systemu, w którym rozpoznanie następuje w wyniku powiązania odczytu identyfikatora (karty, klucza itp.) z wprowadzeniem informacji zapamiętanej (hasło, osobist numer identyfikacyjny PIN) lub powiązania odczytu cech biometrycznych (odciski palców, kształt dłoni, tęczówka oka, układ naczyń  krwionośnych itp.) z wprowadzeniem informacji zapamiętanej, lub powiązania odczytu identyfikatora z odczytem cech biometrycznych, a na przejściach stosuje się uzależnienie uprawnień dostępu od czasu oraz rejestruje zdarzenia;</t>
  </si>
  <si>
    <t>3) zapewnia właściwy stopień ochrony, wymagający jedynie minimalnego nadzoru przez personel bezpieczeństwa;</t>
  </si>
  <si>
    <t>4) jest stosowany w połączeniu z barierą dostępu uniemożliwiającą powrót, działającą na zasadzie uniemożliwiającej otwarcie danego przejścia kontrolowanego, jeżeli wcześniej nie nastąpiło wyjście ze strefy, do której zamierza się wejść, albo bez uprzedniego wejścia do poprzedzającej go strefy;</t>
  </si>
  <si>
    <t>5) przekazuje sygnały ostrzeżeń i alarmów do stacji monitoringu obsługiwanej przez personel bezpieczeństwa.</t>
  </si>
  <si>
    <t>2) spełnia co najmniej wymagania systemu, w którym rozpoznanie następuje w wyniku powiązania odczytu identyfikatora (karty, klucza itp.) z wprowadzeniem informacji zapamiętanej (hasło, osobisty numer identyfikacyjny PIN) lub powiązania odczytu cech  biometrycznych (odciski palców, kształt dłoni, tęczówka oka, układ naczyń krwionośnych itp.) z wprowadzeniem informacji zapamiętanej, lub powiązania odczytu identyfikatora z odczytem cech biometrycznych, a na przejściach stosuje się zależnienie uprawnień dostępu od czasu oraz rejestruje zdarzenia;</t>
  </si>
  <si>
    <t>3) wstęp jest kontrolowany przez odpowiednią barierę, która może wymagać bezpośredniego nadzoru przez personel bezpieczeństwa.</t>
  </si>
  <si>
    <t>1) elektroniczny automatyczny system kontroli dostępu:</t>
  </si>
  <si>
    <t>a) obejmuje wszystkie wejścia i wyjścia kontrolowanego obszaru</t>
  </si>
  <si>
    <t>b) spełnia co najmniej wymagania systemu, w którym rozpoznanie następuje w wyniku odczytu identyfikatora (karty, klucza itp.) lub odczytu cech biometrycznych (odciski palców, kształt dłoni, tęczówka oka, układ naczyń krwionośnych itp.), a na przejściach stosuje się uzależnienie uprawnień dostępu od czasu oraz rejestruje zdarzenia,</t>
  </si>
  <si>
    <t>c) wstęp jest kontrolowany przez odpowiednią barierę, która może wymagać bezpośredniego nadzoru strażnika;</t>
  </si>
  <si>
    <t>2) system kontroli dostępu obejmujący wszystkie wejścia i wyjścia z kontrolowanego obszaru, wymagający:</t>
  </si>
  <si>
    <t>a) obecności personelu bezpieczeństwa,</t>
  </si>
  <si>
    <t>b) zastosowania fotografii lub systemu wstępu na podstawie unikalnych przepustek; w zależności od ustaleń związanych z przyznawaniem wstępu mogą być akceptowane również inne dokumenty identyfikacyjne, np. legitymacja służbowa.</t>
  </si>
  <si>
    <t>System tego typu może być stosowany do zabezpieczania obszarów, w których są przetwarzane informacje
niejawne najwyżej o klauzuli „poufne”.
System kontroli dostępu oparty na zamkniętych drzwiach pomieszczenia lub obszaru, do którego można
uzyskać dostęp za pomocą:</t>
  </si>
  <si>
    <t>2) kluczy wydawanych uprawnionym osobom.</t>
  </si>
  <si>
    <t xml:space="preserve">1) kodów – weryfikowanych przez elektroniczny automatyczny system kontroli dostępu, w którym rozpoznanie następuje w wyniku wprowadzenia informacji zapamiętanej (hasło, osobisty numer identyfikacyjny PIN), a na przejściach stosuje się uzależnienie uprawnień dostępu od czasu oraz rejestruje zdarzenia, </t>
  </si>
  <si>
    <t>brak</t>
  </si>
  <si>
    <t>MIN</t>
  </si>
  <si>
    <t>MAX</t>
  </si>
  <si>
    <t>© Wszelkie prawa zastrzeżone - Inseqr 2018</t>
  </si>
  <si>
    <t>Arkusz wspomagający ocenę zagrożeń i analizę ryzyka dla ochrony informacji niejawnych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</si>
</sst>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i/>
      <sz val="11"/>
      <color theme="1"/>
      <name val="Calibri"/>
      <family val="2"/>
      <charset val="238"/>
      <scheme val="minor"/>
    </font>
    <font>
      <sz val="11"/>
      <name val="Calibri"/>
      <family val="2"/>
      <scheme val="minor"/>
    </font>
    <font>
      <sz val="11"/>
      <color rgb="FFFF0000"/>
      <name val="Calibri"/>
      <family val="2"/>
      <scheme val="minor"/>
    </font>
    <font>
      <sz val="11"/>
      <color theme="1"/>
      <name val="Calibri"/>
      <family val="2"/>
      <charset val="238"/>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5"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
    <xf numFmtId="0" fontId="0" fillId="0" borderId="0"/>
  </cellStyleXfs>
  <cellXfs count="179">
    <xf numFmtId="0" fontId="0" fillId="0" borderId="0" xfId="0"/>
    <xf numFmtId="0" fontId="0" fillId="0" borderId="1" xfId="0" applyBorder="1"/>
    <xf numFmtId="0" fontId="0" fillId="0" borderId="1" xfId="0" applyBorder="1" applyAlignment="1">
      <alignment wrapText="1"/>
    </xf>
    <xf numFmtId="0" fontId="0" fillId="0" borderId="1" xfId="0" applyBorder="1" applyAlignment="1"/>
    <xf numFmtId="0" fontId="0" fillId="0" borderId="1" xfId="0" applyBorder="1" applyAlignment="1">
      <alignment horizontal="center" vertical="center" wrapText="1"/>
    </xf>
    <xf numFmtId="0" fontId="0" fillId="0" borderId="0" xfId="0" applyAlignment="1">
      <alignment horizontal="left"/>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xf>
    <xf numFmtId="0" fontId="5"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right"/>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1" xfId="0" applyBorder="1" applyAlignment="1">
      <alignment vertical="center" wrapText="1"/>
    </xf>
    <xf numFmtId="0" fontId="0" fillId="0" borderId="0" xfId="0" applyAlignment="1">
      <alignment horizontal="left" wrapText="1"/>
    </xf>
    <xf numFmtId="0" fontId="5" fillId="0" borderId="0" xfId="0" applyFont="1"/>
    <xf numFmtId="0" fontId="0" fillId="0" borderId="0" xfId="0" applyAlignment="1">
      <alignment horizontal="left" vertical="center"/>
    </xf>
    <xf numFmtId="0" fontId="0" fillId="0" borderId="1" xfId="0" applyFont="1" applyBorder="1" applyAlignment="1">
      <alignment wrapText="1"/>
    </xf>
    <xf numFmtId="0" fontId="5" fillId="0" borderId="1" xfId="0" applyFont="1" applyBorder="1" applyAlignment="1">
      <alignment wrapText="1"/>
    </xf>
    <xf numFmtId="0" fontId="0" fillId="0" borderId="1" xfId="0" applyBorder="1" applyAlignment="1">
      <alignment horizontal="left" wrapText="1" indent="1"/>
    </xf>
    <xf numFmtId="0" fontId="0" fillId="0" borderId="1" xfId="0" applyBorder="1" applyAlignment="1">
      <alignment horizontal="left" indent="1"/>
    </xf>
    <xf numFmtId="0" fontId="0" fillId="2" borderId="1" xfId="0" applyFill="1" applyBorder="1"/>
    <xf numFmtId="0" fontId="0" fillId="2" borderId="1" xfId="0" applyFill="1" applyBorder="1" applyAlignment="1"/>
    <xf numFmtId="0" fontId="0" fillId="3" borderId="1" xfId="0" applyFill="1" applyBorder="1"/>
    <xf numFmtId="0" fontId="7" fillId="3" borderId="1" xfId="0" applyFont="1" applyFill="1" applyBorder="1"/>
    <xf numFmtId="0" fontId="7" fillId="2" borderId="1" xfId="0" applyFont="1" applyFill="1" applyBorder="1"/>
    <xf numFmtId="0" fontId="0" fillId="4" borderId="1" xfId="0" applyFill="1" applyBorder="1"/>
    <xf numFmtId="0" fontId="4" fillId="0" borderId="1" xfId="0" applyFont="1" applyFill="1" applyBorder="1" applyAlignment="1">
      <alignment horizontal="left" vertical="center" wrapText="1"/>
    </xf>
    <xf numFmtId="0" fontId="0" fillId="0" borderId="1" xfId="0" applyBorder="1" applyAlignment="1">
      <alignment horizontal="left" wrapText="1"/>
    </xf>
    <xf numFmtId="0" fontId="0" fillId="0" borderId="4" xfId="0" applyBorder="1" applyAlignment="1">
      <alignment horizontal="right"/>
    </xf>
    <xf numFmtId="0" fontId="0" fillId="0" borderId="1" xfId="0" applyFill="1" applyBorder="1" applyAlignment="1">
      <alignment horizontal="right" vertical="center" wrapText="1"/>
    </xf>
    <xf numFmtId="0" fontId="0" fillId="0" borderId="1" xfId="0" applyBorder="1" applyAlignment="1">
      <alignment horizontal="right"/>
    </xf>
    <xf numFmtId="0" fontId="4" fillId="0" borderId="1" xfId="0" applyFont="1" applyBorder="1" applyAlignment="1">
      <alignment wrapText="1"/>
    </xf>
    <xf numFmtId="0" fontId="0" fillId="0" borderId="1" xfId="0" applyBorder="1" applyAlignment="1">
      <alignment horizontal="left" wrapText="1" indent="2"/>
    </xf>
    <xf numFmtId="0" fontId="5"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left" vertical="center" wrapText="1"/>
    </xf>
    <xf numFmtId="0" fontId="3" fillId="0" borderId="1" xfId="0" applyFont="1" applyBorder="1" applyAlignment="1">
      <alignment horizontal="left" vertical="center" wrapText="1" indent="1"/>
    </xf>
    <xf numFmtId="0" fontId="3" fillId="0" borderId="3" xfId="0" applyFont="1" applyFill="1" applyBorder="1" applyAlignment="1">
      <alignment horizontal="left" vertical="center" wrapText="1"/>
    </xf>
    <xf numFmtId="0" fontId="0" fillId="0" borderId="1" xfId="0" applyBorder="1" applyAlignment="1">
      <alignment horizontal="left" vertical="center" wrapText="1" indent="1"/>
    </xf>
    <xf numFmtId="0" fontId="0" fillId="0" borderId="3" xfId="0" applyFill="1" applyBorder="1" applyAlignment="1">
      <alignment horizontal="left" vertical="center" wrapText="1"/>
    </xf>
    <xf numFmtId="0" fontId="0" fillId="0" borderId="3" xfId="0" applyFill="1" applyBorder="1" applyAlignment="1">
      <alignment wrapText="1"/>
    </xf>
    <xf numFmtId="0" fontId="0" fillId="0" borderId="1" xfId="0" applyBorder="1" applyAlignment="1">
      <alignment vertical="center"/>
    </xf>
    <xf numFmtId="0" fontId="5" fillId="0" borderId="9" xfId="0" applyFont="1" applyBorder="1" applyAlignment="1">
      <alignment horizontal="center"/>
    </xf>
    <xf numFmtId="0" fontId="0" fillId="0" borderId="9" xfId="0" applyBorder="1"/>
    <xf numFmtId="0" fontId="0" fillId="0" borderId="9" xfId="0" applyBorder="1" applyAlignment="1">
      <alignment horizontal="center"/>
    </xf>
    <xf numFmtId="0" fontId="0" fillId="0" borderId="9" xfId="0" applyBorder="1" applyAlignment="1">
      <alignment vertical="center"/>
    </xf>
    <xf numFmtId="0" fontId="5" fillId="0" borderId="6" xfId="0" applyFont="1" applyBorder="1"/>
    <xf numFmtId="0" fontId="0" fillId="0" borderId="6" xfId="0" applyBorder="1" applyAlignment="1">
      <alignment horizontal="left" indent="1"/>
    </xf>
    <xf numFmtId="0" fontId="5" fillId="0" borderId="6" xfId="0" applyFont="1" applyBorder="1" applyAlignment="1">
      <alignment horizontal="right" vertical="center"/>
    </xf>
    <xf numFmtId="0" fontId="0" fillId="0" borderId="10" xfId="0" applyBorder="1"/>
    <xf numFmtId="0" fontId="5" fillId="0" borderId="11" xfId="0" applyFont="1" applyBorder="1" applyAlignment="1">
      <alignment horizontal="right" vertical="center"/>
    </xf>
    <xf numFmtId="0" fontId="0" fillId="0" borderId="12" xfId="0" applyBorder="1" applyAlignment="1">
      <alignment vertical="center"/>
    </xf>
    <xf numFmtId="0" fontId="0" fillId="0" borderId="13" xfId="0" applyBorder="1" applyAlignment="1">
      <alignment vertical="center"/>
    </xf>
    <xf numFmtId="0" fontId="0" fillId="0" borderId="11" xfId="0" applyBorder="1"/>
    <xf numFmtId="0" fontId="0" fillId="0" borderId="12" xfId="0" applyBorder="1"/>
    <xf numFmtId="0" fontId="0" fillId="0" borderId="21" xfId="0" applyBorder="1" applyAlignment="1"/>
    <xf numFmtId="0" fontId="0" fillId="0" borderId="0" xfId="0" applyBorder="1" applyAlignment="1"/>
    <xf numFmtId="0" fontId="0" fillId="0" borderId="20" xfId="0" applyBorder="1" applyAlignment="1"/>
    <xf numFmtId="0" fontId="0" fillId="0" borderId="4" xfId="0" applyBorder="1" applyAlignment="1"/>
    <xf numFmtId="0" fontId="0" fillId="0" borderId="1" xfId="0" applyBorder="1" applyAlignment="1">
      <alignment horizontal="center" vertical="center"/>
    </xf>
    <xf numFmtId="0" fontId="0" fillId="0" borderId="31" xfId="0" applyBorder="1" applyAlignment="1"/>
    <xf numFmtId="0" fontId="0" fillId="0" borderId="16" xfId="0" applyBorder="1" applyAlignment="1"/>
    <xf numFmtId="0" fontId="0" fillId="0" borderId="13" xfId="0" applyBorder="1"/>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3"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wrapText="1"/>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wrapText="1"/>
    </xf>
    <xf numFmtId="0" fontId="0" fillId="0" borderId="0" xfId="0" applyAlignment="1"/>
    <xf numFmtId="0" fontId="9" fillId="0" borderId="0" xfId="0" applyFont="1" applyAlignment="1">
      <alignment horizontal="center"/>
    </xf>
    <xf numFmtId="0" fontId="0" fillId="3" borderId="1" xfId="0" applyFill="1"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5" fillId="0" borderId="0" xfId="0" applyFont="1" applyBorder="1" applyAlignment="1">
      <alignment horizontal="center"/>
    </xf>
    <xf numFmtId="0" fontId="5" fillId="0" borderId="14" xfId="0" applyFont="1" applyBorder="1" applyAlignment="1">
      <alignment horizontal="center"/>
    </xf>
    <xf numFmtId="0" fontId="0" fillId="2" borderId="1"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right"/>
    </xf>
    <xf numFmtId="0" fontId="0" fillId="0" borderId="1" xfId="0" applyBorder="1" applyAlignment="1">
      <alignment horizontal="center"/>
    </xf>
    <xf numFmtId="0" fontId="0" fillId="0" borderId="2" xfId="0" applyBorder="1" applyAlignment="1">
      <alignment horizontal="left" vertical="center" wrapText="1"/>
    </xf>
    <xf numFmtId="0" fontId="0" fillId="0" borderId="4" xfId="0" applyBorder="1" applyAlignment="1">
      <alignment horizontal="left" vertical="center"/>
    </xf>
    <xf numFmtId="0" fontId="5" fillId="0" borderId="0" xfId="0" applyFont="1" applyAlignment="1">
      <alignment horizontal="left"/>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0" xfId="0" applyAlignment="1">
      <alignment horizontal="center"/>
    </xf>
    <xf numFmtId="0" fontId="5" fillId="0" borderId="0" xfId="0" applyFont="1" applyAlignment="1">
      <alignment horizontal="center"/>
    </xf>
    <xf numFmtId="0" fontId="0" fillId="0" borderId="25" xfId="0" applyBorder="1" applyAlignment="1">
      <alignment horizontal="left" vertical="center"/>
    </xf>
    <xf numFmtId="0" fontId="4"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0" fillId="0" borderId="0" xfId="0" applyAlignment="1">
      <alignment horizontal="left" wrapText="1"/>
    </xf>
    <xf numFmtId="0" fontId="5" fillId="0" borderId="0" xfId="0" applyFont="1" applyAlignment="1">
      <alignment horizontal="left" wrapText="1"/>
    </xf>
    <xf numFmtId="0" fontId="4" fillId="0" borderId="2" xfId="0" applyFont="1" applyBorder="1" applyAlignment="1">
      <alignment horizontal="left" vertical="center" wrapText="1"/>
    </xf>
    <xf numFmtId="0" fontId="5" fillId="0" borderId="0" xfId="0" applyFont="1" applyAlignment="1">
      <alignment horizontal="center" vertical="center"/>
    </xf>
    <xf numFmtId="0" fontId="0" fillId="0" borderId="0" xfId="0" applyAlignment="1">
      <alignment horizontal="left" vertical="center"/>
    </xf>
    <xf numFmtId="0" fontId="0" fillId="0" borderId="5" xfId="0" applyBorder="1" applyAlignment="1">
      <alignment horizontal="left" wrapText="1"/>
    </xf>
    <xf numFmtId="0" fontId="0" fillId="0" borderId="6" xfId="0" applyBorder="1" applyAlignment="1">
      <alignment horizontal="left" wrapText="1"/>
    </xf>
    <xf numFmtId="0" fontId="4"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1" fillId="0" borderId="2"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5" fillId="0" borderId="0" xfId="0" applyFont="1" applyAlignment="1">
      <alignment horizontal="lef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 xfId="0" applyFont="1" applyBorder="1" applyAlignment="1">
      <alignment horizontal="center" vertical="center" wrapText="1"/>
    </xf>
    <xf numFmtId="0" fontId="0" fillId="0" borderId="3" xfId="0"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 xfId="0" applyFont="1" applyBorder="1" applyAlignment="1">
      <alignment horizont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8" fillId="0" borderId="30"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5" fillId="0" borderId="7" xfId="0" applyFont="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4" xfId="0" applyBorder="1" applyAlignment="1">
      <alignment horizontal="center" wrapText="1"/>
    </xf>
    <xf numFmtId="0" fontId="0" fillId="0" borderId="8" xfId="0" applyBorder="1" applyAlignment="1">
      <alignment horizontal="center" wrapText="1"/>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left"/>
    </xf>
    <xf numFmtId="0" fontId="5" fillId="0" borderId="5" xfId="0" applyFont="1" applyBorder="1" applyAlignment="1">
      <alignment horizontal="center"/>
    </xf>
    <xf numFmtId="0" fontId="5" fillId="0" borderId="6" xfId="0" applyFont="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left" wrapText="1"/>
    </xf>
    <xf numFmtId="0" fontId="0" fillId="0" borderId="1" xfId="0" applyBorder="1" applyAlignment="1">
      <alignment horizontal="left"/>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4</xdr:row>
      <xdr:rowOff>175275</xdr:rowOff>
    </xdr:from>
    <xdr:to>
      <xdr:col>6</xdr:col>
      <xdr:colOff>594360</xdr:colOff>
      <xdr:row>23</xdr:row>
      <xdr:rowOff>152400</xdr:rowOff>
    </xdr:to>
    <xdr:pic>
      <xdr:nvPicPr>
        <xdr:cNvPr id="2" name="Obraz 1">
          <a:extLst>
            <a:ext uri="{FF2B5EF4-FFF2-40B4-BE49-F238E27FC236}">
              <a16:creationId xmlns:a16="http://schemas.microsoft.com/office/drawing/2014/main" id="{227B90EC-E2C4-43F6-AAC8-31B35BC51FA0}"/>
            </a:ext>
          </a:extLst>
        </xdr:cNvPr>
        <xdr:cNvPicPr>
          <a:picLocks noChangeAspect="1"/>
        </xdr:cNvPicPr>
      </xdr:nvPicPr>
      <xdr:blipFill>
        <a:blip xmlns:r="http://schemas.openxmlformats.org/officeDocument/2006/relationships" r:embed="rId1"/>
        <a:stretch>
          <a:fillRect/>
        </a:stretch>
      </xdr:blipFill>
      <xdr:spPr>
        <a:xfrm>
          <a:off x="624840" y="906795"/>
          <a:ext cx="3627120" cy="34518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EDB9-2DE4-44A9-9E48-060DBD5CA676}">
  <dimension ref="B3:G26"/>
  <sheetViews>
    <sheetView tabSelected="1" workbookViewId="0">
      <selection activeCell="B4" sqref="B4"/>
    </sheetView>
  </sheetViews>
  <sheetFormatPr defaultRowHeight="14.4" x14ac:dyDescent="0.3"/>
  <sheetData>
    <row r="3" spans="2:7" x14ac:dyDescent="0.3">
      <c r="B3" s="82" t="s">
        <v>277</v>
      </c>
      <c r="C3" s="82"/>
      <c r="D3" s="82"/>
      <c r="E3" s="82"/>
      <c r="F3" s="82"/>
      <c r="G3" s="82"/>
    </row>
    <row r="26" spans="2:7" x14ac:dyDescent="0.3">
      <c r="B26" s="83" t="s">
        <v>276</v>
      </c>
      <c r="C26" s="83"/>
      <c r="D26" s="83"/>
      <c r="E26" s="83"/>
      <c r="F26" s="83"/>
      <c r="G26" s="83"/>
    </row>
  </sheetData>
  <mergeCells count="1">
    <mergeCell ref="B26:G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BD469-D654-4534-A429-DB816B29FD6E}">
  <sheetPr>
    <pageSetUpPr fitToPage="1"/>
  </sheetPr>
  <dimension ref="A2:O12"/>
  <sheetViews>
    <sheetView zoomScale="70" zoomScaleNormal="70" workbookViewId="0">
      <selection activeCell="J7" sqref="J7"/>
    </sheetView>
  </sheetViews>
  <sheetFormatPr defaultRowHeight="14.4" x14ac:dyDescent="0.3"/>
  <cols>
    <col min="2" max="2" width="25.88671875" customWidth="1"/>
    <col min="3" max="3" width="14.109375" customWidth="1"/>
    <col min="4" max="4" width="12" customWidth="1"/>
    <col min="5" max="5" width="13" customWidth="1"/>
    <col min="6" max="6" width="48.33203125" customWidth="1"/>
    <col min="7" max="7" width="52.21875" customWidth="1"/>
    <col min="11" max="11" width="10.109375" customWidth="1"/>
    <col min="12" max="12" width="11.33203125" customWidth="1"/>
    <col min="13" max="13" width="9.5546875" customWidth="1"/>
    <col min="14" max="14" width="10.6640625" customWidth="1"/>
    <col min="15" max="15" width="10.5546875" customWidth="1"/>
  </cols>
  <sheetData>
    <row r="2" spans="1:15" x14ac:dyDescent="0.3">
      <c r="A2" s="92" t="s">
        <v>149</v>
      </c>
      <c r="B2" s="92" t="s">
        <v>150</v>
      </c>
      <c r="C2" s="94" t="s">
        <v>151</v>
      </c>
      <c r="D2" s="94"/>
      <c r="E2" s="94"/>
      <c r="F2" s="92" t="s">
        <v>152</v>
      </c>
      <c r="G2" s="92" t="s">
        <v>153</v>
      </c>
      <c r="J2" s="87" t="s">
        <v>165</v>
      </c>
      <c r="K2" s="87"/>
      <c r="L2" s="87"/>
      <c r="M2" s="87"/>
      <c r="N2" s="87"/>
      <c r="O2" s="88"/>
    </row>
    <row r="3" spans="1:15" ht="43.2" x14ac:dyDescent="0.3">
      <c r="A3" s="92"/>
      <c r="B3" s="92"/>
      <c r="C3" s="4" t="s">
        <v>154</v>
      </c>
      <c r="D3" s="4" t="s">
        <v>155</v>
      </c>
      <c r="E3" s="4" t="s">
        <v>156</v>
      </c>
      <c r="F3" s="92"/>
      <c r="G3" s="92"/>
      <c r="J3" s="85" t="s">
        <v>166</v>
      </c>
      <c r="K3" s="85"/>
      <c r="L3" s="85"/>
      <c r="M3" s="85"/>
      <c r="N3" s="85"/>
      <c r="O3" s="86"/>
    </row>
    <row r="4" spans="1:15" ht="43.2" x14ac:dyDescent="0.3">
      <c r="A4" s="6">
        <v>1</v>
      </c>
      <c r="B4" s="4" t="s">
        <v>157</v>
      </c>
      <c r="C4" s="6">
        <v>8</v>
      </c>
      <c r="D4" s="6"/>
      <c r="E4" s="6"/>
      <c r="F4" s="2"/>
      <c r="G4" s="19"/>
      <c r="J4" s="84" t="s">
        <v>167</v>
      </c>
      <c r="K4" s="84"/>
      <c r="L4" s="89" t="s">
        <v>168</v>
      </c>
      <c r="M4" s="89"/>
      <c r="N4" s="90" t="s">
        <v>169</v>
      </c>
      <c r="O4" s="91"/>
    </row>
    <row r="5" spans="1:15" ht="28.8" x14ac:dyDescent="0.3">
      <c r="A5" s="6">
        <v>2</v>
      </c>
      <c r="B5" s="4" t="s">
        <v>158</v>
      </c>
      <c r="C5" s="6"/>
      <c r="D5" s="6">
        <v>4</v>
      </c>
      <c r="E5" s="6"/>
      <c r="F5" s="2"/>
      <c r="G5" s="19"/>
      <c r="J5" s="78" t="s">
        <v>274</v>
      </c>
      <c r="K5" s="78" t="s">
        <v>275</v>
      </c>
      <c r="L5" s="79" t="s">
        <v>274</v>
      </c>
      <c r="M5" s="79" t="s">
        <v>275</v>
      </c>
      <c r="N5" s="80" t="s">
        <v>274</v>
      </c>
      <c r="O5" s="80" t="s">
        <v>275</v>
      </c>
    </row>
    <row r="6" spans="1:15" ht="43.2" x14ac:dyDescent="0.3">
      <c r="A6" s="6">
        <v>3</v>
      </c>
      <c r="B6" s="4" t="s">
        <v>159</v>
      </c>
      <c r="C6" s="6"/>
      <c r="D6" s="6">
        <v>4</v>
      </c>
      <c r="E6" s="6"/>
      <c r="F6" s="2"/>
      <c r="G6" s="2"/>
      <c r="J6" s="78">
        <v>7</v>
      </c>
      <c r="K6" s="78">
        <v>16</v>
      </c>
      <c r="L6" s="79">
        <v>17</v>
      </c>
      <c r="M6" s="79">
        <v>32</v>
      </c>
      <c r="N6" s="80">
        <v>32</v>
      </c>
      <c r="O6" s="80">
        <v>100</v>
      </c>
    </row>
    <row r="7" spans="1:15" ht="164.4" customHeight="1" x14ac:dyDescent="0.3">
      <c r="A7" s="6">
        <v>4</v>
      </c>
      <c r="B7" s="4" t="s">
        <v>160</v>
      </c>
      <c r="C7" s="6"/>
      <c r="D7" s="6">
        <v>4</v>
      </c>
      <c r="E7" s="6"/>
      <c r="F7" s="2"/>
      <c r="G7" s="2"/>
    </row>
    <row r="8" spans="1:15" x14ac:dyDescent="0.3">
      <c r="A8" s="6">
        <v>5</v>
      </c>
      <c r="B8" s="4" t="s">
        <v>161</v>
      </c>
      <c r="C8" s="6"/>
      <c r="D8" s="6"/>
      <c r="E8" s="6">
        <v>1</v>
      </c>
      <c r="F8" s="2"/>
      <c r="G8" s="2"/>
    </row>
    <row r="9" spans="1:15" ht="28.8" x14ac:dyDescent="0.3">
      <c r="A9" s="6">
        <v>6</v>
      </c>
      <c r="B9" s="4" t="s">
        <v>162</v>
      </c>
      <c r="C9" s="6">
        <v>6</v>
      </c>
      <c r="D9" s="6"/>
      <c r="E9" s="6"/>
      <c r="F9" s="2"/>
      <c r="G9" s="2"/>
    </row>
    <row r="10" spans="1:15" x14ac:dyDescent="0.3">
      <c r="A10" s="6">
        <v>7</v>
      </c>
      <c r="B10" s="4" t="s">
        <v>163</v>
      </c>
      <c r="C10" s="6"/>
      <c r="D10" s="6"/>
      <c r="E10" s="6"/>
      <c r="F10" s="76" t="s">
        <v>273</v>
      </c>
      <c r="G10" s="2"/>
    </row>
    <row r="11" spans="1:15" x14ac:dyDescent="0.3">
      <c r="B11" s="36" t="s">
        <v>164</v>
      </c>
      <c r="C11" s="1">
        <f>SUM(C4:C10)</f>
        <v>14</v>
      </c>
      <c r="D11" s="1">
        <f t="shared" ref="D11:E11" si="0">SUM(D4:D10)</f>
        <v>12</v>
      </c>
      <c r="E11" s="1">
        <f t="shared" si="0"/>
        <v>1</v>
      </c>
    </row>
    <row r="12" spans="1:15" x14ac:dyDescent="0.3">
      <c r="B12" s="36" t="s">
        <v>117</v>
      </c>
      <c r="C12" s="93">
        <f>SUM(C11:E11)</f>
        <v>27</v>
      </c>
      <c r="D12" s="93"/>
      <c r="E12" s="93"/>
      <c r="F12" s="77" t="str">
        <f>IF(AND(C12&gt;=J6,C12&lt;=K6),J4,(IF(AND(C12&gt;=L6,C12&lt;=M6),L4,N4)))</f>
        <v>ŚREDNI</v>
      </c>
    </row>
  </sheetData>
  <mergeCells count="11">
    <mergeCell ref="A2:A3"/>
    <mergeCell ref="F2:F3"/>
    <mergeCell ref="G2:G3"/>
    <mergeCell ref="C12:E12"/>
    <mergeCell ref="C2:E2"/>
    <mergeCell ref="B2:B3"/>
    <mergeCell ref="J4:K4"/>
    <mergeCell ref="J3:O3"/>
    <mergeCell ref="J2:O2"/>
    <mergeCell ref="L4:M4"/>
    <mergeCell ref="N4:O4"/>
  </mergeCells>
  <pageMargins left="0.7" right="0.7" top="0.75" bottom="0.75" header="0.3" footer="0.3"/>
  <pageSetup paperSize="9"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zoomScale="70" zoomScaleNormal="70" workbookViewId="0">
      <selection activeCell="D20" sqref="D20"/>
    </sheetView>
  </sheetViews>
  <sheetFormatPr defaultRowHeight="14.4" x14ac:dyDescent="0.3"/>
  <cols>
    <col min="1" max="2" width="10.88671875" customWidth="1"/>
    <col min="3" max="3" width="40.77734375" customWidth="1"/>
    <col min="4" max="4" width="112.44140625" customWidth="1"/>
    <col min="5" max="5" width="9.88671875" customWidth="1"/>
    <col min="6" max="6" width="11.6640625" customWidth="1"/>
    <col min="7" max="7" width="62.33203125" bestFit="1" customWidth="1"/>
  </cols>
  <sheetData>
    <row r="1" spans="1:7" x14ac:dyDescent="0.3">
      <c r="A1" s="105" t="s">
        <v>0</v>
      </c>
      <c r="B1" s="105"/>
      <c r="C1" s="105"/>
      <c r="D1" s="105"/>
      <c r="E1" s="105"/>
      <c r="F1" s="105"/>
    </row>
    <row r="2" spans="1:7" x14ac:dyDescent="0.3">
      <c r="A2" s="106" t="s">
        <v>1</v>
      </c>
      <c r="B2" s="106"/>
      <c r="C2" s="106"/>
      <c r="D2" s="106"/>
      <c r="E2" s="106"/>
      <c r="F2" s="106"/>
    </row>
    <row r="3" spans="1:7" x14ac:dyDescent="0.3">
      <c r="A3" s="97" t="s">
        <v>2</v>
      </c>
      <c r="B3" s="97"/>
      <c r="C3" s="97"/>
      <c r="D3" s="97"/>
      <c r="E3" s="97"/>
      <c r="F3" s="97"/>
    </row>
    <row r="4" spans="1:7" x14ac:dyDescent="0.3">
      <c r="A4" s="5"/>
      <c r="B4" s="5"/>
      <c r="C4" s="5"/>
      <c r="D4" s="5"/>
    </row>
    <row r="5" spans="1:7" ht="28.8" x14ac:dyDescent="0.3">
      <c r="A5" s="8" t="s">
        <v>4</v>
      </c>
      <c r="B5" s="8" t="s">
        <v>5</v>
      </c>
      <c r="C5" s="8"/>
      <c r="D5" s="7" t="s">
        <v>3</v>
      </c>
      <c r="E5" s="4" t="s">
        <v>170</v>
      </c>
      <c r="F5" s="4" t="s">
        <v>13</v>
      </c>
    </row>
    <row r="6" spans="1:7" x14ac:dyDescent="0.3">
      <c r="A6" s="98" t="s">
        <v>6</v>
      </c>
      <c r="B6" s="98">
        <v>4</v>
      </c>
      <c r="C6" s="108" t="s">
        <v>10</v>
      </c>
      <c r="D6" s="9" t="s">
        <v>11</v>
      </c>
      <c r="E6" s="6">
        <v>1</v>
      </c>
      <c r="F6" s="100">
        <f>B6*E6*E7</f>
        <v>4</v>
      </c>
      <c r="G6" s="107"/>
    </row>
    <row r="7" spans="1:7" x14ac:dyDescent="0.3">
      <c r="A7" s="99"/>
      <c r="B7" s="99"/>
      <c r="C7" s="99"/>
      <c r="D7" s="9" t="s">
        <v>12</v>
      </c>
      <c r="E7" s="6">
        <v>1</v>
      </c>
      <c r="F7" s="101"/>
      <c r="G7" s="107"/>
    </row>
    <row r="8" spans="1:7" x14ac:dyDescent="0.3">
      <c r="A8" s="102" t="s">
        <v>7</v>
      </c>
      <c r="B8" s="102">
        <v>3</v>
      </c>
      <c r="C8" s="100" t="s">
        <v>10</v>
      </c>
      <c r="D8" s="2" t="s">
        <v>14</v>
      </c>
      <c r="E8" s="6"/>
      <c r="F8" s="100">
        <f>B8*E8*E9</f>
        <v>0</v>
      </c>
    </row>
    <row r="9" spans="1:7" x14ac:dyDescent="0.3">
      <c r="A9" s="101"/>
      <c r="B9" s="101"/>
      <c r="C9" s="101"/>
      <c r="D9" s="1" t="s">
        <v>15</v>
      </c>
      <c r="E9" s="6"/>
      <c r="F9" s="101"/>
    </row>
    <row r="10" spans="1:7" x14ac:dyDescent="0.3">
      <c r="A10" s="92" t="s">
        <v>8</v>
      </c>
      <c r="B10" s="92">
        <v>2</v>
      </c>
      <c r="C10" s="100" t="s">
        <v>10</v>
      </c>
      <c r="D10" s="1" t="s">
        <v>16</v>
      </c>
      <c r="E10" s="6"/>
      <c r="F10" s="100">
        <f>B10*E10*E11</f>
        <v>0</v>
      </c>
    </row>
    <row r="11" spans="1:7" x14ac:dyDescent="0.3">
      <c r="A11" s="92"/>
      <c r="B11" s="92"/>
      <c r="C11" s="101"/>
      <c r="D11" s="1" t="s">
        <v>17</v>
      </c>
      <c r="E11" s="6"/>
      <c r="F11" s="101"/>
    </row>
    <row r="12" spans="1:7" ht="28.8" x14ac:dyDescent="0.3">
      <c r="A12" s="92" t="s">
        <v>9</v>
      </c>
      <c r="B12" s="92">
        <v>1</v>
      </c>
      <c r="C12" s="109" t="s">
        <v>18</v>
      </c>
      <c r="D12" s="2" t="s">
        <v>19</v>
      </c>
      <c r="E12" s="6">
        <v>1</v>
      </c>
      <c r="F12" s="100">
        <f>B12*E12*E13</f>
        <v>1</v>
      </c>
    </row>
    <row r="13" spans="1:7" x14ac:dyDescent="0.3">
      <c r="A13" s="92"/>
      <c r="B13" s="92"/>
      <c r="C13" s="110"/>
      <c r="D13" s="1" t="s">
        <v>20</v>
      </c>
      <c r="E13" s="6">
        <v>1</v>
      </c>
      <c r="F13" s="101"/>
    </row>
    <row r="14" spans="1:7" x14ac:dyDescent="0.3">
      <c r="E14" s="15" t="s">
        <v>117</v>
      </c>
      <c r="F14" s="1">
        <f>MAX(F6:F13)</f>
        <v>4</v>
      </c>
    </row>
    <row r="15" spans="1:7" x14ac:dyDescent="0.3">
      <c r="A15" s="97" t="s">
        <v>21</v>
      </c>
      <c r="B15" s="97"/>
      <c r="C15" s="97"/>
      <c r="D15" s="97"/>
      <c r="E15" s="97"/>
      <c r="F15" s="97"/>
    </row>
    <row r="17" spans="1:7" ht="28.8" x14ac:dyDescent="0.3">
      <c r="A17" s="8" t="s">
        <v>4</v>
      </c>
      <c r="B17" s="8" t="s">
        <v>5</v>
      </c>
      <c r="C17" s="8"/>
      <c r="D17" s="7" t="s">
        <v>3</v>
      </c>
      <c r="E17" s="4" t="s">
        <v>170</v>
      </c>
      <c r="F17" s="4" t="s">
        <v>13</v>
      </c>
    </row>
    <row r="18" spans="1:7" ht="115.2" x14ac:dyDescent="0.3">
      <c r="A18" s="98" t="s">
        <v>7</v>
      </c>
      <c r="B18" s="98">
        <v>4</v>
      </c>
      <c r="C18" s="103" t="s">
        <v>22</v>
      </c>
      <c r="D18" s="16" t="s">
        <v>23</v>
      </c>
      <c r="E18" s="6">
        <v>1</v>
      </c>
      <c r="F18" s="100">
        <f>B18*MAX(E18,E19)</f>
        <v>4</v>
      </c>
      <c r="G18" s="107"/>
    </row>
    <row r="19" spans="1:7" ht="28.8" x14ac:dyDescent="0.3">
      <c r="A19" s="99"/>
      <c r="B19" s="99"/>
      <c r="C19" s="104"/>
      <c r="D19" s="16" t="s">
        <v>24</v>
      </c>
      <c r="E19" s="6"/>
      <c r="F19" s="101"/>
      <c r="G19" s="107"/>
    </row>
    <row r="20" spans="1:7" ht="86.4" x14ac:dyDescent="0.3">
      <c r="A20" s="102" t="s">
        <v>7</v>
      </c>
      <c r="B20" s="102">
        <v>3</v>
      </c>
      <c r="C20" s="95" t="s">
        <v>25</v>
      </c>
      <c r="D20" s="19" t="s">
        <v>26</v>
      </c>
      <c r="E20" s="6">
        <v>0</v>
      </c>
      <c r="F20" s="100">
        <f>B20*MAX(E20,E21)</f>
        <v>0</v>
      </c>
    </row>
    <row r="21" spans="1:7" ht="74.400000000000006" customHeight="1" x14ac:dyDescent="0.3">
      <c r="A21" s="101"/>
      <c r="B21" s="101"/>
      <c r="C21" s="96"/>
      <c r="D21" s="19" t="s">
        <v>24</v>
      </c>
      <c r="E21" s="6">
        <v>0</v>
      </c>
      <c r="F21" s="101"/>
    </row>
    <row r="22" spans="1:7" ht="28.8" x14ac:dyDescent="0.3">
      <c r="A22" s="6" t="s">
        <v>8</v>
      </c>
      <c r="B22" s="6">
        <v>2</v>
      </c>
      <c r="C22" s="13" t="s">
        <v>27</v>
      </c>
      <c r="D22" s="2" t="s">
        <v>171</v>
      </c>
      <c r="E22" s="6"/>
      <c r="F22" s="13">
        <f>B22*E22</f>
        <v>0</v>
      </c>
    </row>
    <row r="23" spans="1:7" ht="28.8" x14ac:dyDescent="0.3">
      <c r="A23" s="6" t="s">
        <v>9</v>
      </c>
      <c r="B23" s="6">
        <v>1</v>
      </c>
      <c r="C23" s="6" t="s">
        <v>27</v>
      </c>
      <c r="D23" s="2" t="s">
        <v>28</v>
      </c>
      <c r="E23" s="6"/>
      <c r="F23" s="6">
        <f>B23*E23</f>
        <v>0</v>
      </c>
    </row>
    <row r="24" spans="1:7" x14ac:dyDescent="0.3">
      <c r="E24" s="15" t="s">
        <v>117</v>
      </c>
      <c r="F24" s="1">
        <f>MAX(F17:F23)</f>
        <v>4</v>
      </c>
    </row>
  </sheetData>
  <mergeCells count="30">
    <mergeCell ref="G6:G7"/>
    <mergeCell ref="G18:G19"/>
    <mergeCell ref="A10:A11"/>
    <mergeCell ref="F10:F11"/>
    <mergeCell ref="F6:F7"/>
    <mergeCell ref="B6:B7"/>
    <mergeCell ref="A6:A7"/>
    <mergeCell ref="C6:C7"/>
    <mergeCell ref="C10:C11"/>
    <mergeCell ref="B10:B11"/>
    <mergeCell ref="C12:C13"/>
    <mergeCell ref="A12:A13"/>
    <mergeCell ref="B12:B13"/>
    <mergeCell ref="F12:F13"/>
    <mergeCell ref="A1:F1"/>
    <mergeCell ref="A2:F2"/>
    <mergeCell ref="A3:F3"/>
    <mergeCell ref="F8:F9"/>
    <mergeCell ref="A8:A9"/>
    <mergeCell ref="B8:B9"/>
    <mergeCell ref="C8:C9"/>
    <mergeCell ref="C20:C21"/>
    <mergeCell ref="A15:F15"/>
    <mergeCell ref="A18:A19"/>
    <mergeCell ref="B18:B19"/>
    <mergeCell ref="F18:F19"/>
    <mergeCell ref="A20:A21"/>
    <mergeCell ref="B20:B21"/>
    <mergeCell ref="F20:F21"/>
    <mergeCell ref="C18:C19"/>
  </mergeCell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1D5E2-D5D0-470B-9A79-2C4855A026BA}">
  <sheetPr>
    <pageSetUpPr fitToPage="1"/>
  </sheetPr>
  <dimension ref="A2:G44"/>
  <sheetViews>
    <sheetView zoomScale="70" zoomScaleNormal="70" workbookViewId="0">
      <selection activeCell="G27" sqref="G27"/>
    </sheetView>
  </sheetViews>
  <sheetFormatPr defaultRowHeight="14.4" x14ac:dyDescent="0.3"/>
  <cols>
    <col min="2" max="2" width="10.5546875" customWidth="1"/>
    <col min="3" max="3" width="17.5546875" customWidth="1"/>
    <col min="4" max="4" width="96.109375" customWidth="1"/>
    <col min="5" max="5" width="10.21875" customWidth="1"/>
    <col min="6" max="6" width="9.5546875" customWidth="1"/>
    <col min="7" max="7" width="62.21875" bestFit="1" customWidth="1"/>
  </cols>
  <sheetData>
    <row r="2" spans="1:6" x14ac:dyDescent="0.3">
      <c r="A2" s="106" t="s">
        <v>29</v>
      </c>
      <c r="B2" s="106"/>
      <c r="C2" s="106"/>
      <c r="D2" s="106"/>
      <c r="E2" s="106"/>
      <c r="F2" s="106"/>
    </row>
    <row r="3" spans="1:6" ht="50.4" customHeight="1" x14ac:dyDescent="0.3">
      <c r="A3" s="113" t="s">
        <v>30</v>
      </c>
      <c r="B3" s="113"/>
      <c r="C3" s="113"/>
      <c r="D3" s="113"/>
      <c r="E3" s="113"/>
      <c r="F3" s="113"/>
    </row>
    <row r="4" spans="1:6" x14ac:dyDescent="0.3">
      <c r="A4" s="20"/>
      <c r="B4" s="20"/>
      <c r="C4" s="20"/>
      <c r="D4" s="20"/>
      <c r="E4" s="20"/>
      <c r="F4" s="20"/>
    </row>
    <row r="5" spans="1:6" s="21" customFormat="1" x14ac:dyDescent="0.3">
      <c r="A5" s="114" t="s">
        <v>31</v>
      </c>
      <c r="B5" s="114"/>
      <c r="C5" s="114"/>
      <c r="D5" s="114"/>
      <c r="E5" s="114"/>
      <c r="F5" s="114"/>
    </row>
    <row r="7" spans="1:6" ht="28.8" x14ac:dyDescent="0.3">
      <c r="A7" s="8" t="s">
        <v>4</v>
      </c>
      <c r="B7" s="8" t="s">
        <v>5</v>
      </c>
      <c r="C7" s="8"/>
      <c r="D7" s="7" t="s">
        <v>3</v>
      </c>
      <c r="E7" s="4" t="s">
        <v>170</v>
      </c>
      <c r="F7" s="4" t="s">
        <v>13</v>
      </c>
    </row>
    <row r="8" spans="1:6" ht="34.799999999999997" customHeight="1" x14ac:dyDescent="0.3">
      <c r="A8" s="108" t="s">
        <v>6</v>
      </c>
      <c r="B8" s="108">
        <v>4</v>
      </c>
      <c r="C8" s="115" t="s">
        <v>32</v>
      </c>
      <c r="D8" s="16" t="s">
        <v>33</v>
      </c>
      <c r="E8" s="6">
        <v>0</v>
      </c>
      <c r="F8" s="100">
        <f>B8*E8*E9*E10*E12*E13</f>
        <v>0</v>
      </c>
    </row>
    <row r="9" spans="1:6" ht="21" customHeight="1" x14ac:dyDescent="0.3">
      <c r="A9" s="98"/>
      <c r="B9" s="98"/>
      <c r="C9" s="103"/>
      <c r="D9" s="16" t="s">
        <v>34</v>
      </c>
      <c r="E9" s="6">
        <v>0</v>
      </c>
      <c r="F9" s="102"/>
    </row>
    <row r="10" spans="1:6" ht="19.8" customHeight="1" x14ac:dyDescent="0.3">
      <c r="A10" s="98"/>
      <c r="B10" s="98"/>
      <c r="C10" s="103"/>
      <c r="D10" s="16" t="s">
        <v>35</v>
      </c>
      <c r="E10" s="6">
        <v>0</v>
      </c>
      <c r="F10" s="102"/>
    </row>
    <row r="11" spans="1:6" ht="19.8" customHeight="1" x14ac:dyDescent="0.3">
      <c r="A11" s="98"/>
      <c r="B11" s="98"/>
      <c r="C11" s="103"/>
      <c r="D11" s="71" t="s">
        <v>253</v>
      </c>
      <c r="E11" s="66"/>
      <c r="F11" s="102"/>
    </row>
    <row r="12" spans="1:6" ht="19.8" customHeight="1" x14ac:dyDescent="0.3">
      <c r="A12" s="98"/>
      <c r="B12" s="98"/>
      <c r="C12" s="103"/>
      <c r="D12" s="71" t="s">
        <v>254</v>
      </c>
      <c r="E12" s="6">
        <v>0</v>
      </c>
      <c r="F12" s="102"/>
    </row>
    <row r="13" spans="1:6" ht="17.399999999999999" customHeight="1" x14ac:dyDescent="0.3">
      <c r="A13" s="99"/>
      <c r="B13" s="99"/>
      <c r="C13" s="104"/>
      <c r="D13" s="72" t="s">
        <v>252</v>
      </c>
      <c r="E13" s="6">
        <v>1</v>
      </c>
      <c r="F13" s="101"/>
    </row>
    <row r="14" spans="1:6" ht="28.8" customHeight="1" x14ac:dyDescent="0.3">
      <c r="A14" s="102" t="s">
        <v>7</v>
      </c>
      <c r="B14" s="102">
        <v>3</v>
      </c>
      <c r="C14" s="108" t="s">
        <v>32</v>
      </c>
      <c r="D14" s="2" t="s">
        <v>36</v>
      </c>
      <c r="E14" s="6">
        <v>1</v>
      </c>
      <c r="F14" s="100">
        <f>B14*E14*E15*E16*E18*E19*E17</f>
        <v>0</v>
      </c>
    </row>
    <row r="15" spans="1:6" x14ac:dyDescent="0.3">
      <c r="A15" s="102"/>
      <c r="B15" s="102"/>
      <c r="C15" s="98"/>
      <c r="D15" s="2" t="s">
        <v>34</v>
      </c>
      <c r="E15" s="6">
        <v>1</v>
      </c>
      <c r="F15" s="102"/>
    </row>
    <row r="16" spans="1:6" x14ac:dyDescent="0.3">
      <c r="A16" s="102"/>
      <c r="B16" s="102"/>
      <c r="C16" s="98"/>
      <c r="D16" s="2" t="s">
        <v>37</v>
      </c>
      <c r="E16" s="6">
        <v>1</v>
      </c>
      <c r="F16" s="102"/>
    </row>
    <row r="17" spans="1:7" x14ac:dyDescent="0.3">
      <c r="A17" s="102"/>
      <c r="B17" s="102"/>
      <c r="C17" s="98"/>
      <c r="D17" s="2" t="s">
        <v>250</v>
      </c>
      <c r="E17" s="66">
        <v>1</v>
      </c>
      <c r="F17" s="102"/>
    </row>
    <row r="18" spans="1:7" x14ac:dyDescent="0.3">
      <c r="A18" s="102"/>
      <c r="B18" s="102"/>
      <c r="C18" s="98"/>
      <c r="D18" s="2" t="s">
        <v>248</v>
      </c>
      <c r="E18" s="6">
        <v>0</v>
      </c>
      <c r="F18" s="102"/>
    </row>
    <row r="19" spans="1:7" x14ac:dyDescent="0.3">
      <c r="A19" s="101"/>
      <c r="B19" s="101"/>
      <c r="C19" s="99"/>
      <c r="D19" s="1" t="s">
        <v>251</v>
      </c>
      <c r="E19" s="6">
        <v>1</v>
      </c>
      <c r="F19" s="101"/>
    </row>
    <row r="20" spans="1:7" ht="28.8" x14ac:dyDescent="0.3">
      <c r="A20" s="92" t="s">
        <v>8</v>
      </c>
      <c r="B20" s="92">
        <v>2</v>
      </c>
      <c r="C20" s="108" t="s">
        <v>32</v>
      </c>
      <c r="D20" s="2" t="s">
        <v>38</v>
      </c>
      <c r="E20" s="6">
        <v>1</v>
      </c>
      <c r="F20" s="100">
        <f>B20*E20*E21*E22*E23*E24*MAX(E25,(E26*E27*E28*E29))</f>
        <v>2</v>
      </c>
    </row>
    <row r="21" spans="1:7" x14ac:dyDescent="0.3">
      <c r="A21" s="92"/>
      <c r="B21" s="92"/>
      <c r="C21" s="98"/>
      <c r="D21" s="1" t="s">
        <v>34</v>
      </c>
      <c r="E21" s="6">
        <v>1</v>
      </c>
      <c r="F21" s="102"/>
    </row>
    <row r="22" spans="1:7" ht="28.8" x14ac:dyDescent="0.3">
      <c r="A22" s="92"/>
      <c r="B22" s="92"/>
      <c r="C22" s="98"/>
      <c r="D22" s="2" t="s">
        <v>39</v>
      </c>
      <c r="E22" s="6">
        <v>1</v>
      </c>
      <c r="F22" s="102"/>
    </row>
    <row r="23" spans="1:7" x14ac:dyDescent="0.3">
      <c r="A23" s="92"/>
      <c r="B23" s="92"/>
      <c r="C23" s="98"/>
      <c r="D23" s="2" t="s">
        <v>174</v>
      </c>
      <c r="E23" s="6">
        <v>1</v>
      </c>
      <c r="F23" s="102"/>
    </row>
    <row r="24" spans="1:7" x14ac:dyDescent="0.3">
      <c r="A24" s="92"/>
      <c r="B24" s="92"/>
      <c r="C24" s="98"/>
      <c r="D24" s="1" t="s">
        <v>40</v>
      </c>
      <c r="E24" s="6">
        <v>1</v>
      </c>
      <c r="F24" s="102"/>
    </row>
    <row r="25" spans="1:7" x14ac:dyDescent="0.3">
      <c r="A25" s="92"/>
      <c r="B25" s="92"/>
      <c r="C25" s="98"/>
      <c r="D25" s="1" t="s">
        <v>177</v>
      </c>
      <c r="E25" s="6">
        <v>1</v>
      </c>
      <c r="F25" s="102"/>
    </row>
    <row r="26" spans="1:7" x14ac:dyDescent="0.3">
      <c r="A26" s="92"/>
      <c r="B26" s="92"/>
      <c r="C26" s="98"/>
      <c r="D26" s="1" t="s">
        <v>178</v>
      </c>
      <c r="E26" s="6">
        <v>1</v>
      </c>
      <c r="F26" s="102"/>
    </row>
    <row r="27" spans="1:7" ht="28.8" x14ac:dyDescent="0.3">
      <c r="A27" s="92"/>
      <c r="B27" s="92"/>
      <c r="C27" s="98"/>
      <c r="D27" s="39" t="s">
        <v>41</v>
      </c>
      <c r="E27" s="6">
        <v>1</v>
      </c>
      <c r="F27" s="102"/>
    </row>
    <row r="28" spans="1:7" x14ac:dyDescent="0.3">
      <c r="A28" s="92"/>
      <c r="B28" s="92"/>
      <c r="C28" s="98"/>
      <c r="D28" s="39" t="s">
        <v>42</v>
      </c>
      <c r="E28" s="6">
        <v>0</v>
      </c>
      <c r="F28" s="102"/>
      <c r="G28" s="81"/>
    </row>
    <row r="29" spans="1:7" ht="28.8" x14ac:dyDescent="0.3">
      <c r="A29" s="92"/>
      <c r="B29" s="92"/>
      <c r="C29" s="99"/>
      <c r="D29" s="39" t="s">
        <v>43</v>
      </c>
      <c r="E29" s="6">
        <v>0</v>
      </c>
      <c r="F29" s="101"/>
    </row>
    <row r="30" spans="1:7" ht="27.6" customHeight="1" x14ac:dyDescent="0.3">
      <c r="A30" s="92" t="s">
        <v>9</v>
      </c>
      <c r="B30" s="92">
        <v>1</v>
      </c>
      <c r="C30" s="108" t="s">
        <v>32</v>
      </c>
      <c r="D30" s="2" t="s">
        <v>44</v>
      </c>
      <c r="E30" s="6"/>
      <c r="F30" s="100">
        <f>B30*E30*E31*E33*E32</f>
        <v>0</v>
      </c>
    </row>
    <row r="31" spans="1:7" ht="27.6" customHeight="1" x14ac:dyDescent="0.3">
      <c r="A31" s="92"/>
      <c r="B31" s="92"/>
      <c r="C31" s="98"/>
      <c r="D31" s="2" t="s">
        <v>45</v>
      </c>
      <c r="E31" s="6"/>
      <c r="F31" s="102"/>
    </row>
    <row r="32" spans="1:7" x14ac:dyDescent="0.3">
      <c r="A32" s="92"/>
      <c r="B32" s="92"/>
      <c r="C32" s="98"/>
      <c r="D32" s="2" t="s">
        <v>175</v>
      </c>
      <c r="E32" s="6"/>
      <c r="F32" s="102"/>
    </row>
    <row r="33" spans="1:6" x14ac:dyDescent="0.3">
      <c r="A33" s="92"/>
      <c r="B33" s="92"/>
      <c r="C33" s="98"/>
      <c r="D33" s="2" t="s">
        <v>176</v>
      </c>
      <c r="E33" s="6"/>
      <c r="F33" s="102"/>
    </row>
    <row r="34" spans="1:6" ht="47.4" customHeight="1" x14ac:dyDescent="0.3">
      <c r="A34" s="92"/>
      <c r="B34" s="92"/>
      <c r="C34" s="99"/>
      <c r="D34" s="111" t="s">
        <v>46</v>
      </c>
      <c r="E34" s="112"/>
      <c r="F34" s="101"/>
    </row>
    <row r="35" spans="1:6" x14ac:dyDescent="0.3">
      <c r="E35" s="15" t="s">
        <v>117</v>
      </c>
      <c r="F35" s="1">
        <f>MAX(F8:F34)</f>
        <v>2</v>
      </c>
    </row>
    <row r="37" spans="1:6" x14ac:dyDescent="0.3">
      <c r="A37" s="97" t="s">
        <v>47</v>
      </c>
      <c r="B37" s="97"/>
      <c r="C37" s="97"/>
      <c r="D37" s="97"/>
      <c r="E37" s="97"/>
      <c r="F37" s="97"/>
    </row>
    <row r="39" spans="1:6" ht="28.8" x14ac:dyDescent="0.3">
      <c r="A39" s="8" t="s">
        <v>4</v>
      </c>
      <c r="B39" s="8" t="s">
        <v>5</v>
      </c>
      <c r="C39" s="8"/>
      <c r="D39" s="7" t="s">
        <v>3</v>
      </c>
      <c r="E39" s="4" t="s">
        <v>170</v>
      </c>
      <c r="F39" s="4" t="s">
        <v>13</v>
      </c>
    </row>
    <row r="40" spans="1:6" x14ac:dyDescent="0.3">
      <c r="A40" s="17" t="s">
        <v>6</v>
      </c>
      <c r="B40" s="17">
        <v>4</v>
      </c>
      <c r="C40" s="18" t="s">
        <v>27</v>
      </c>
      <c r="D40" s="9" t="s">
        <v>48</v>
      </c>
      <c r="E40" s="6">
        <v>1</v>
      </c>
      <c r="F40" s="6">
        <f>B40*E40</f>
        <v>4</v>
      </c>
    </row>
    <row r="41" spans="1:6" x14ac:dyDescent="0.3">
      <c r="A41" s="6" t="s">
        <v>7</v>
      </c>
      <c r="B41" s="6">
        <v>3</v>
      </c>
      <c r="C41" s="13" t="s">
        <v>27</v>
      </c>
      <c r="D41" s="2" t="s">
        <v>49</v>
      </c>
      <c r="E41" s="6"/>
      <c r="F41" s="6">
        <f t="shared" ref="F41:F43" si="0">B41*E41</f>
        <v>0</v>
      </c>
    </row>
    <row r="42" spans="1:6" x14ac:dyDescent="0.3">
      <c r="A42" s="6" t="s">
        <v>8</v>
      </c>
      <c r="B42" s="6">
        <v>2</v>
      </c>
      <c r="C42" s="13" t="s">
        <v>27</v>
      </c>
      <c r="D42" s="1" t="s">
        <v>50</v>
      </c>
      <c r="E42" s="6"/>
      <c r="F42" s="6">
        <f t="shared" si="0"/>
        <v>0</v>
      </c>
    </row>
    <row r="43" spans="1:6" x14ac:dyDescent="0.3">
      <c r="A43" s="6" t="s">
        <v>9</v>
      </c>
      <c r="B43" s="6">
        <v>1</v>
      </c>
      <c r="C43" s="4" t="s">
        <v>27</v>
      </c>
      <c r="D43" s="2" t="s">
        <v>51</v>
      </c>
      <c r="E43" s="6"/>
      <c r="F43" s="6">
        <f t="shared" si="0"/>
        <v>0</v>
      </c>
    </row>
    <row r="44" spans="1:6" x14ac:dyDescent="0.3">
      <c r="E44" s="15" t="s">
        <v>117</v>
      </c>
      <c r="F44" s="1">
        <f>MAX(F40:F43)</f>
        <v>4</v>
      </c>
    </row>
  </sheetData>
  <mergeCells count="21">
    <mergeCell ref="F8:F13"/>
    <mergeCell ref="A14:A19"/>
    <mergeCell ref="B14:B19"/>
    <mergeCell ref="C14:C19"/>
    <mergeCell ref="F14:F19"/>
    <mergeCell ref="D34:E34"/>
    <mergeCell ref="A2:F2"/>
    <mergeCell ref="A3:F3"/>
    <mergeCell ref="A5:F5"/>
    <mergeCell ref="A37:F37"/>
    <mergeCell ref="A20:A29"/>
    <mergeCell ref="B20:B29"/>
    <mergeCell ref="C20:C29"/>
    <mergeCell ref="F20:F29"/>
    <mergeCell ref="A30:A34"/>
    <mergeCell ref="B30:B34"/>
    <mergeCell ref="C30:C34"/>
    <mergeCell ref="F30:F34"/>
    <mergeCell ref="A8:A13"/>
    <mergeCell ref="B8:B13"/>
    <mergeCell ref="C8:C13"/>
  </mergeCells>
  <pageMargins left="0.7" right="0.7" top="0.75" bottom="0.75" header="0.3" footer="0.3"/>
  <pageSetup paperSize="9"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911A4-91B7-43E5-BA76-2C28EEF2F672}">
  <sheetPr>
    <pageSetUpPr fitToPage="1"/>
  </sheetPr>
  <dimension ref="A2:G28"/>
  <sheetViews>
    <sheetView zoomScale="70" zoomScaleNormal="70" workbookViewId="0">
      <selection activeCell="D27" sqref="D27"/>
    </sheetView>
  </sheetViews>
  <sheetFormatPr defaultRowHeight="14.4" x14ac:dyDescent="0.3"/>
  <cols>
    <col min="2" max="2" width="10.21875" customWidth="1"/>
    <col min="3" max="3" width="24.5546875" customWidth="1"/>
    <col min="4" max="4" width="84" customWidth="1"/>
    <col min="7" max="7" width="40.77734375" bestFit="1" customWidth="1"/>
  </cols>
  <sheetData>
    <row r="2" spans="1:6" x14ac:dyDescent="0.3">
      <c r="A2" s="116" t="s">
        <v>52</v>
      </c>
      <c r="B2" s="116"/>
      <c r="C2" s="116"/>
      <c r="D2" s="116"/>
      <c r="E2" s="116"/>
      <c r="F2" s="116"/>
    </row>
    <row r="3" spans="1:6" x14ac:dyDescent="0.3">
      <c r="A3" s="117" t="s">
        <v>53</v>
      </c>
      <c r="B3" s="117"/>
      <c r="C3" s="117"/>
      <c r="D3" s="117"/>
      <c r="E3" s="117"/>
      <c r="F3" s="117"/>
    </row>
    <row r="4" spans="1:6" x14ac:dyDescent="0.3">
      <c r="A4" s="11"/>
      <c r="B4" s="11"/>
      <c r="C4" s="11"/>
      <c r="D4" s="11"/>
      <c r="E4" s="11"/>
      <c r="F4" s="11"/>
    </row>
    <row r="6" spans="1:6" ht="43.2" x14ac:dyDescent="0.3">
      <c r="A6" s="8" t="s">
        <v>4</v>
      </c>
      <c r="B6" s="8" t="s">
        <v>5</v>
      </c>
      <c r="C6" s="8"/>
      <c r="D6" s="7" t="s">
        <v>3</v>
      </c>
      <c r="E6" s="4" t="s">
        <v>170</v>
      </c>
      <c r="F6" s="4" t="s">
        <v>13</v>
      </c>
    </row>
    <row r="7" spans="1:6" x14ac:dyDescent="0.3">
      <c r="A7" s="120" t="s">
        <v>6</v>
      </c>
      <c r="B7" s="120">
        <v>5</v>
      </c>
      <c r="C7" s="115" t="s">
        <v>54</v>
      </c>
      <c r="D7" s="16" t="s">
        <v>55</v>
      </c>
      <c r="E7" s="6">
        <v>0</v>
      </c>
      <c r="F7" s="100">
        <f>B7*E7*E8*E9*E10</f>
        <v>0</v>
      </c>
    </row>
    <row r="8" spans="1:6" x14ac:dyDescent="0.3">
      <c r="A8" s="120"/>
      <c r="B8" s="120"/>
      <c r="C8" s="103"/>
      <c r="D8" s="16" t="s">
        <v>56</v>
      </c>
      <c r="E8" s="6">
        <v>0</v>
      </c>
      <c r="F8" s="102"/>
    </row>
    <row r="9" spans="1:6" x14ac:dyDescent="0.3">
      <c r="A9" s="120"/>
      <c r="B9" s="120"/>
      <c r="C9" s="103"/>
      <c r="D9" s="16" t="s">
        <v>57</v>
      </c>
      <c r="E9" s="6">
        <v>0</v>
      </c>
      <c r="F9" s="102"/>
    </row>
    <row r="10" spans="1:6" ht="28.8" x14ac:dyDescent="0.3">
      <c r="A10" s="120"/>
      <c r="B10" s="120"/>
      <c r="C10" s="103"/>
      <c r="D10" s="16" t="s">
        <v>58</v>
      </c>
      <c r="E10" s="6">
        <v>0</v>
      </c>
      <c r="F10" s="102"/>
    </row>
    <row r="11" spans="1:6" x14ac:dyDescent="0.3">
      <c r="A11" s="92" t="s">
        <v>7</v>
      </c>
      <c r="B11" s="92">
        <v>3</v>
      </c>
      <c r="C11" s="115" t="s">
        <v>59</v>
      </c>
      <c r="D11" s="2" t="s">
        <v>60</v>
      </c>
      <c r="E11" s="6">
        <v>1</v>
      </c>
      <c r="F11" s="100">
        <f>MAX(B11*E11*E12*E13*(MAX(E14,E15*E16*E17)),B11*E18)</f>
        <v>0</v>
      </c>
    </row>
    <row r="12" spans="1:6" ht="28.8" x14ac:dyDescent="0.3">
      <c r="A12" s="92"/>
      <c r="B12" s="92"/>
      <c r="C12" s="103"/>
      <c r="D12" s="2" t="s">
        <v>61</v>
      </c>
      <c r="E12" s="6">
        <v>1</v>
      </c>
      <c r="F12" s="102"/>
    </row>
    <row r="13" spans="1:6" ht="28.8" x14ac:dyDescent="0.3">
      <c r="A13" s="92"/>
      <c r="B13" s="92"/>
      <c r="C13" s="103"/>
      <c r="D13" s="2" t="s">
        <v>172</v>
      </c>
      <c r="E13" s="6">
        <v>1</v>
      </c>
      <c r="F13" s="102"/>
    </row>
    <row r="14" spans="1:6" ht="28.8" x14ac:dyDescent="0.3">
      <c r="A14" s="92"/>
      <c r="B14" s="92"/>
      <c r="C14" s="103"/>
      <c r="D14" s="2" t="s">
        <v>173</v>
      </c>
      <c r="E14" s="6">
        <v>0</v>
      </c>
      <c r="F14" s="102"/>
    </row>
    <row r="15" spans="1:6" x14ac:dyDescent="0.3">
      <c r="A15" s="92"/>
      <c r="B15" s="92"/>
      <c r="C15" s="103"/>
      <c r="D15" s="23" t="s">
        <v>179</v>
      </c>
      <c r="E15" s="6">
        <v>1</v>
      </c>
      <c r="F15" s="102"/>
    </row>
    <row r="16" spans="1:6" ht="28.8" x14ac:dyDescent="0.3">
      <c r="A16" s="92"/>
      <c r="B16" s="92"/>
      <c r="C16" s="103"/>
      <c r="D16" s="39" t="s">
        <v>62</v>
      </c>
      <c r="E16" s="6">
        <v>1</v>
      </c>
      <c r="F16" s="102"/>
    </row>
    <row r="17" spans="1:7" ht="28.8" x14ac:dyDescent="0.3">
      <c r="A17" s="92"/>
      <c r="B17" s="92"/>
      <c r="C17" s="103"/>
      <c r="D17" s="39" t="s">
        <v>63</v>
      </c>
      <c r="E17" s="6">
        <v>0</v>
      </c>
      <c r="F17" s="102"/>
    </row>
    <row r="18" spans="1:7" ht="43.2" customHeight="1" x14ac:dyDescent="0.3">
      <c r="A18" s="92"/>
      <c r="B18" s="92"/>
      <c r="C18" s="104"/>
      <c r="D18" s="38" t="s">
        <v>64</v>
      </c>
      <c r="E18" s="17">
        <v>0</v>
      </c>
      <c r="F18" s="101"/>
    </row>
    <row r="19" spans="1:7" x14ac:dyDescent="0.3">
      <c r="A19" s="92" t="s">
        <v>8</v>
      </c>
      <c r="B19" s="92">
        <v>2</v>
      </c>
      <c r="C19" s="108" t="s">
        <v>59</v>
      </c>
      <c r="D19" s="2" t="s">
        <v>60</v>
      </c>
      <c r="E19" s="6">
        <v>1</v>
      </c>
      <c r="F19" s="100">
        <v>0</v>
      </c>
    </row>
    <row r="20" spans="1:7" ht="28.8" x14ac:dyDescent="0.3">
      <c r="A20" s="92"/>
      <c r="B20" s="92"/>
      <c r="C20" s="98"/>
      <c r="D20" s="2" t="s">
        <v>65</v>
      </c>
      <c r="E20" s="6">
        <v>1</v>
      </c>
      <c r="F20" s="102"/>
    </row>
    <row r="21" spans="1:7" ht="28.8" x14ac:dyDescent="0.3">
      <c r="A21" s="92"/>
      <c r="B21" s="92"/>
      <c r="C21" s="98"/>
      <c r="D21" s="2" t="s">
        <v>172</v>
      </c>
      <c r="E21" s="6">
        <v>1</v>
      </c>
      <c r="F21" s="102"/>
    </row>
    <row r="22" spans="1:7" ht="28.8" x14ac:dyDescent="0.3">
      <c r="A22" s="92"/>
      <c r="B22" s="92"/>
      <c r="C22" s="98"/>
      <c r="D22" s="2" t="s">
        <v>173</v>
      </c>
      <c r="E22" s="6">
        <v>0</v>
      </c>
      <c r="F22" s="102"/>
      <c r="G22" s="81"/>
    </row>
    <row r="23" spans="1:7" x14ac:dyDescent="0.3">
      <c r="A23" s="92"/>
      <c r="B23" s="92"/>
      <c r="C23" s="98"/>
      <c r="D23" s="118" t="s">
        <v>73</v>
      </c>
      <c r="E23" s="119"/>
      <c r="F23" s="102"/>
    </row>
    <row r="24" spans="1:7" x14ac:dyDescent="0.3">
      <c r="A24" s="92"/>
      <c r="B24" s="92"/>
      <c r="C24" s="98"/>
      <c r="D24" s="1" t="s">
        <v>179</v>
      </c>
      <c r="E24" s="6">
        <v>1</v>
      </c>
      <c r="F24" s="102"/>
    </row>
    <row r="25" spans="1:7" ht="28.8" x14ac:dyDescent="0.3">
      <c r="A25" s="92"/>
      <c r="B25" s="92"/>
      <c r="C25" s="98"/>
      <c r="D25" s="39" t="s">
        <v>62</v>
      </c>
      <c r="E25" s="6">
        <v>0</v>
      </c>
      <c r="F25" s="102"/>
    </row>
    <row r="26" spans="1:7" ht="28.8" x14ac:dyDescent="0.3">
      <c r="A26" s="92"/>
      <c r="B26" s="92"/>
      <c r="C26" s="98"/>
      <c r="D26" s="39" t="s">
        <v>66</v>
      </c>
      <c r="E26" s="6">
        <v>0</v>
      </c>
      <c r="F26" s="102"/>
    </row>
    <row r="27" spans="1:7" ht="28.8" x14ac:dyDescent="0.3">
      <c r="A27" s="6" t="s">
        <v>9</v>
      </c>
      <c r="B27" s="6">
        <v>1</v>
      </c>
      <c r="C27" s="17" t="s">
        <v>68</v>
      </c>
      <c r="D27" s="2" t="s">
        <v>67</v>
      </c>
      <c r="E27" s="6">
        <v>1</v>
      </c>
      <c r="F27" s="6">
        <f>E27</f>
        <v>1</v>
      </c>
    </row>
    <row r="28" spans="1:7" x14ac:dyDescent="0.3">
      <c r="E28" s="15" t="s">
        <v>117</v>
      </c>
      <c r="F28" s="1">
        <f>MAX(F7:F27)</f>
        <v>1</v>
      </c>
    </row>
  </sheetData>
  <mergeCells count="15">
    <mergeCell ref="A2:F2"/>
    <mergeCell ref="A3:F3"/>
    <mergeCell ref="D23:E23"/>
    <mergeCell ref="A19:A26"/>
    <mergeCell ref="B19:B26"/>
    <mergeCell ref="C19:C26"/>
    <mergeCell ref="F19:F26"/>
    <mergeCell ref="A7:A10"/>
    <mergeCell ref="B7:B10"/>
    <mergeCell ref="C7:C10"/>
    <mergeCell ref="F7:F10"/>
    <mergeCell ref="A11:A18"/>
    <mergeCell ref="B11:B18"/>
    <mergeCell ref="C11:C18"/>
    <mergeCell ref="F11:F18"/>
  </mergeCells>
  <pageMargins left="0.7" right="0.7" top="0.75" bottom="0.75" header="0.3" footer="0.3"/>
  <pageSetup paperSize="9"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4CAE4-BDF9-4A2E-82FB-47250C344AE3}">
  <sheetPr>
    <pageSetUpPr fitToPage="1"/>
  </sheetPr>
  <dimension ref="A2:G37"/>
  <sheetViews>
    <sheetView topLeftCell="A31" zoomScale="70" zoomScaleNormal="70" workbookViewId="0">
      <selection activeCell="G35" sqref="G35"/>
    </sheetView>
  </sheetViews>
  <sheetFormatPr defaultRowHeight="14.4" x14ac:dyDescent="0.3"/>
  <cols>
    <col min="1" max="1" width="10.5546875" customWidth="1"/>
    <col min="2" max="2" width="10.44140625" customWidth="1"/>
    <col min="3" max="3" width="25" customWidth="1"/>
    <col min="4" max="4" width="73.5546875" customWidth="1"/>
    <col min="5" max="5" width="13.109375" customWidth="1"/>
    <col min="6" max="6" width="11.44140625" customWidth="1"/>
    <col min="7" max="7" width="52.109375" customWidth="1"/>
  </cols>
  <sheetData>
    <row r="2" spans="1:6" x14ac:dyDescent="0.3">
      <c r="A2" s="106" t="s">
        <v>69</v>
      </c>
      <c r="B2" s="106"/>
      <c r="C2" s="106"/>
      <c r="D2" s="106"/>
      <c r="E2" s="106"/>
      <c r="F2" s="106"/>
    </row>
    <row r="3" spans="1:6" x14ac:dyDescent="0.3">
      <c r="A3" s="113"/>
      <c r="B3" s="113"/>
      <c r="C3" s="113"/>
      <c r="D3" s="113"/>
      <c r="E3" s="113"/>
      <c r="F3" s="113"/>
    </row>
    <row r="4" spans="1:6" x14ac:dyDescent="0.3">
      <c r="A4" s="20"/>
      <c r="B4" s="20"/>
      <c r="C4" s="20"/>
      <c r="D4" s="20"/>
      <c r="E4" s="20"/>
      <c r="F4" s="20"/>
    </row>
    <row r="5" spans="1:6" x14ac:dyDescent="0.3">
      <c r="A5" s="114" t="s">
        <v>70</v>
      </c>
      <c r="B5" s="114"/>
      <c r="C5" s="114"/>
      <c r="D5" s="114"/>
      <c r="E5" s="114"/>
      <c r="F5" s="114"/>
    </row>
    <row r="7" spans="1:6" ht="28.8" x14ac:dyDescent="0.3">
      <c r="A7" s="8" t="s">
        <v>4</v>
      </c>
      <c r="B7" s="8" t="s">
        <v>5</v>
      </c>
      <c r="C7" s="8"/>
      <c r="D7" s="7" t="s">
        <v>3</v>
      </c>
      <c r="E7" s="4" t="s">
        <v>170</v>
      </c>
      <c r="F7" s="4" t="s">
        <v>13</v>
      </c>
    </row>
    <row r="8" spans="1:6" x14ac:dyDescent="0.3">
      <c r="A8" s="108" t="s">
        <v>6</v>
      </c>
      <c r="B8" s="108">
        <v>4</v>
      </c>
      <c r="C8" s="128" t="s">
        <v>255</v>
      </c>
      <c r="D8" s="73" t="s">
        <v>256</v>
      </c>
      <c r="E8" s="6">
        <v>0</v>
      </c>
      <c r="F8" s="100">
        <f>B8*E8*E9*E10*E11*E12</f>
        <v>0</v>
      </c>
    </row>
    <row r="9" spans="1:6" ht="100.8" x14ac:dyDescent="0.3">
      <c r="A9" s="98"/>
      <c r="B9" s="98"/>
      <c r="C9" s="129"/>
      <c r="D9" s="73" t="s">
        <v>257</v>
      </c>
      <c r="E9" s="6">
        <v>0</v>
      </c>
      <c r="F9" s="102"/>
    </row>
    <row r="10" spans="1:6" ht="28.8" x14ac:dyDescent="0.3">
      <c r="A10" s="98"/>
      <c r="B10" s="98"/>
      <c r="C10" s="129"/>
      <c r="D10" s="73" t="s">
        <v>258</v>
      </c>
      <c r="E10" s="6">
        <v>0</v>
      </c>
      <c r="F10" s="102"/>
    </row>
    <row r="11" spans="1:6" ht="57.6" x14ac:dyDescent="0.3">
      <c r="A11" s="98"/>
      <c r="B11" s="98"/>
      <c r="C11" s="129"/>
      <c r="D11" s="73" t="s">
        <v>259</v>
      </c>
      <c r="E11" s="6">
        <v>0</v>
      </c>
      <c r="F11" s="102"/>
    </row>
    <row r="12" spans="1:6" ht="28.8" x14ac:dyDescent="0.3">
      <c r="A12" s="99"/>
      <c r="B12" s="99"/>
      <c r="C12" s="131"/>
      <c r="D12" s="74" t="s">
        <v>260</v>
      </c>
      <c r="E12" s="6">
        <v>0</v>
      </c>
      <c r="F12" s="101"/>
    </row>
    <row r="13" spans="1:6" x14ac:dyDescent="0.3">
      <c r="A13" s="102" t="s">
        <v>7</v>
      </c>
      <c r="B13" s="102">
        <v>3</v>
      </c>
      <c r="C13" s="128" t="s">
        <v>255</v>
      </c>
      <c r="D13" s="2" t="s">
        <v>256</v>
      </c>
      <c r="E13" s="6"/>
      <c r="F13" s="100">
        <f>B13*E13*E14*E15</f>
        <v>0</v>
      </c>
    </row>
    <row r="14" spans="1:6" ht="100.8" x14ac:dyDescent="0.3">
      <c r="A14" s="102"/>
      <c r="B14" s="102"/>
      <c r="C14" s="129"/>
      <c r="D14" s="2" t="s">
        <v>261</v>
      </c>
      <c r="E14" s="6"/>
      <c r="F14" s="102"/>
    </row>
    <row r="15" spans="1:6" ht="28.8" x14ac:dyDescent="0.3">
      <c r="A15" s="102"/>
      <c r="B15" s="102"/>
      <c r="C15" s="129"/>
      <c r="D15" s="2" t="s">
        <v>262</v>
      </c>
      <c r="E15" s="6"/>
      <c r="F15" s="102"/>
    </row>
    <row r="16" spans="1:6" x14ac:dyDescent="0.3">
      <c r="A16" s="92" t="s">
        <v>8</v>
      </c>
      <c r="B16" s="92">
        <v>2</v>
      </c>
      <c r="C16" s="130" t="s">
        <v>72</v>
      </c>
      <c r="D16" s="2" t="s">
        <v>263</v>
      </c>
      <c r="E16" s="2"/>
      <c r="F16" s="100">
        <f>MAX(B16*E16*E17*E18*E19,B16*E21*E22)</f>
        <v>2</v>
      </c>
    </row>
    <row r="17" spans="1:7" x14ac:dyDescent="0.3">
      <c r="A17" s="92"/>
      <c r="B17" s="92"/>
      <c r="C17" s="129"/>
      <c r="D17" s="25" t="s">
        <v>264</v>
      </c>
      <c r="E17" s="6"/>
      <c r="F17" s="102"/>
    </row>
    <row r="18" spans="1:7" ht="73.8" customHeight="1" x14ac:dyDescent="0.3">
      <c r="A18" s="92"/>
      <c r="B18" s="92"/>
      <c r="C18" s="129"/>
      <c r="D18" s="25" t="s">
        <v>265</v>
      </c>
      <c r="E18" s="6"/>
      <c r="F18" s="102"/>
    </row>
    <row r="19" spans="1:7" ht="28.8" x14ac:dyDescent="0.3">
      <c r="A19" s="92"/>
      <c r="B19" s="92"/>
      <c r="C19" s="129"/>
      <c r="D19" s="25" t="s">
        <v>266</v>
      </c>
      <c r="E19" s="6"/>
      <c r="F19" s="102"/>
    </row>
    <row r="20" spans="1:7" ht="28.8" x14ac:dyDescent="0.3">
      <c r="A20" s="92"/>
      <c r="B20" s="92"/>
      <c r="C20" s="129"/>
      <c r="D20" s="2" t="s">
        <v>267</v>
      </c>
      <c r="E20" s="6">
        <v>1</v>
      </c>
      <c r="F20" s="102"/>
      <c r="G20" s="81"/>
    </row>
    <row r="21" spans="1:7" x14ac:dyDescent="0.3">
      <c r="A21" s="92"/>
      <c r="B21" s="92"/>
      <c r="C21" s="129"/>
      <c r="D21" s="25" t="s">
        <v>268</v>
      </c>
      <c r="E21" s="6">
        <v>1</v>
      </c>
      <c r="F21" s="102"/>
    </row>
    <row r="22" spans="1:7" ht="43.2" x14ac:dyDescent="0.3">
      <c r="A22" s="92"/>
      <c r="B22" s="92"/>
      <c r="C22" s="129"/>
      <c r="D22" s="25" t="s">
        <v>269</v>
      </c>
      <c r="E22" s="6">
        <v>1</v>
      </c>
      <c r="F22" s="102"/>
      <c r="G22" s="81"/>
    </row>
    <row r="23" spans="1:7" ht="97.2" customHeight="1" x14ac:dyDescent="0.3">
      <c r="A23" s="92" t="s">
        <v>9</v>
      </c>
      <c r="B23" s="92">
        <v>1</v>
      </c>
      <c r="C23" s="121" t="s">
        <v>270</v>
      </c>
      <c r="D23" s="19" t="s">
        <v>272</v>
      </c>
      <c r="E23" s="6">
        <v>0</v>
      </c>
      <c r="F23" s="92">
        <f>MAX(B23*E23,B23*E25)</f>
        <v>0</v>
      </c>
    </row>
    <row r="24" spans="1:7" x14ac:dyDescent="0.3">
      <c r="A24" s="92"/>
      <c r="B24" s="92"/>
      <c r="C24" s="121"/>
      <c r="D24" s="126" t="s">
        <v>73</v>
      </c>
      <c r="E24" s="127"/>
      <c r="F24" s="92"/>
    </row>
    <row r="25" spans="1:7" ht="78" customHeight="1" x14ac:dyDescent="0.3">
      <c r="A25" s="92"/>
      <c r="B25" s="92"/>
      <c r="C25" s="122"/>
      <c r="D25" s="75" t="s">
        <v>271</v>
      </c>
      <c r="E25" s="6">
        <v>0</v>
      </c>
      <c r="F25" s="92"/>
    </row>
    <row r="26" spans="1:7" x14ac:dyDescent="0.3">
      <c r="E26" s="15" t="s">
        <v>117</v>
      </c>
      <c r="F26" s="1">
        <f>MAX(F8:F25)</f>
        <v>2</v>
      </c>
    </row>
    <row r="28" spans="1:7" x14ac:dyDescent="0.3">
      <c r="A28" s="114" t="s">
        <v>71</v>
      </c>
      <c r="B28" s="114"/>
      <c r="C28" s="114"/>
      <c r="D28" s="114"/>
      <c r="E28" s="114"/>
      <c r="F28" s="114"/>
    </row>
    <row r="30" spans="1:7" ht="28.8" x14ac:dyDescent="0.3">
      <c r="A30" s="8" t="s">
        <v>4</v>
      </c>
      <c r="B30" s="8" t="s">
        <v>5</v>
      </c>
      <c r="C30" s="8"/>
      <c r="D30" s="7" t="s">
        <v>3</v>
      </c>
      <c r="E30" s="4" t="s">
        <v>170</v>
      </c>
      <c r="F30" s="4" t="s">
        <v>13</v>
      </c>
    </row>
    <row r="31" spans="1:7" ht="28.8" x14ac:dyDescent="0.3">
      <c r="A31" s="120" t="s">
        <v>74</v>
      </c>
      <c r="B31" s="120">
        <v>3</v>
      </c>
      <c r="C31" s="123" t="s">
        <v>76</v>
      </c>
      <c r="D31" s="16" t="s">
        <v>77</v>
      </c>
      <c r="E31" s="6">
        <v>1</v>
      </c>
      <c r="F31" s="100">
        <f>B31*E31*E32*E33</f>
        <v>3</v>
      </c>
    </row>
    <row r="32" spans="1:7" ht="57.6" x14ac:dyDescent="0.3">
      <c r="A32" s="120"/>
      <c r="B32" s="120"/>
      <c r="C32" s="123"/>
      <c r="D32" s="16" t="s">
        <v>78</v>
      </c>
      <c r="E32" s="6">
        <v>1</v>
      </c>
      <c r="F32" s="102"/>
    </row>
    <row r="33" spans="1:6" ht="28.8" x14ac:dyDescent="0.3">
      <c r="A33" s="120"/>
      <c r="B33" s="120"/>
      <c r="C33" s="123"/>
      <c r="D33" s="16" t="s">
        <v>79</v>
      </c>
      <c r="E33" s="6">
        <v>1</v>
      </c>
      <c r="F33" s="102"/>
    </row>
    <row r="34" spans="1:6" ht="28.8" x14ac:dyDescent="0.3">
      <c r="A34" s="92" t="s">
        <v>75</v>
      </c>
      <c r="B34" s="92">
        <v>1</v>
      </c>
      <c r="C34" s="123" t="s">
        <v>76</v>
      </c>
      <c r="D34" s="2" t="s">
        <v>80</v>
      </c>
      <c r="E34" s="6"/>
      <c r="F34" s="92">
        <f>B34*E34*E35</f>
        <v>0</v>
      </c>
    </row>
    <row r="35" spans="1:6" ht="43.2" x14ac:dyDescent="0.3">
      <c r="A35" s="92"/>
      <c r="B35" s="92"/>
      <c r="C35" s="123"/>
      <c r="D35" s="2" t="s">
        <v>81</v>
      </c>
      <c r="E35" s="6"/>
      <c r="F35" s="92"/>
    </row>
    <row r="36" spans="1:6" ht="43.2" customHeight="1" x14ac:dyDescent="0.3">
      <c r="A36" s="92"/>
      <c r="B36" s="92"/>
      <c r="C36" s="123"/>
      <c r="D36" s="124" t="s">
        <v>82</v>
      </c>
      <c r="E36" s="125"/>
      <c r="F36" s="92"/>
    </row>
    <row r="37" spans="1:6" x14ac:dyDescent="0.3">
      <c r="E37" s="15" t="s">
        <v>117</v>
      </c>
      <c r="F37" s="1">
        <f>MAX(F31:F36)</f>
        <v>3</v>
      </c>
    </row>
  </sheetData>
  <mergeCells count="30">
    <mergeCell ref="A2:F2"/>
    <mergeCell ref="A3:F3"/>
    <mergeCell ref="A5:F5"/>
    <mergeCell ref="A8:A12"/>
    <mergeCell ref="B8:B12"/>
    <mergeCell ref="C8:C12"/>
    <mergeCell ref="F8:F12"/>
    <mergeCell ref="A13:A15"/>
    <mergeCell ref="B13:B15"/>
    <mergeCell ref="C13:C15"/>
    <mergeCell ref="F13:F15"/>
    <mergeCell ref="A16:A22"/>
    <mergeCell ref="B16:B22"/>
    <mergeCell ref="C16:C22"/>
    <mergeCell ref="F16:F22"/>
    <mergeCell ref="F34:F36"/>
    <mergeCell ref="A23:A25"/>
    <mergeCell ref="B23:B25"/>
    <mergeCell ref="C23:C25"/>
    <mergeCell ref="F23:F25"/>
    <mergeCell ref="A28:F28"/>
    <mergeCell ref="A31:A33"/>
    <mergeCell ref="B31:B33"/>
    <mergeCell ref="C31:C33"/>
    <mergeCell ref="F31:F33"/>
    <mergeCell ref="D36:E36"/>
    <mergeCell ref="A34:A36"/>
    <mergeCell ref="B34:B36"/>
    <mergeCell ref="C34:C36"/>
    <mergeCell ref="D24:E24"/>
  </mergeCells>
  <pageMargins left="0.7" right="0.7" top="0.75" bottom="0.75" header="0.3" footer="0.3"/>
  <pageSetup paperSize="9" scale="6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F6008-B992-412C-AA11-2CC3F11C70D3}">
  <sheetPr>
    <pageSetUpPr fitToPage="1"/>
  </sheetPr>
  <dimension ref="A2:G56"/>
  <sheetViews>
    <sheetView topLeftCell="A46" zoomScale="55" zoomScaleNormal="55" workbookViewId="0">
      <selection activeCell="F56" sqref="F56"/>
    </sheetView>
  </sheetViews>
  <sheetFormatPr defaultRowHeight="14.4" x14ac:dyDescent="0.3"/>
  <cols>
    <col min="1" max="1" width="8.88671875" customWidth="1"/>
    <col min="2" max="2" width="10.44140625" customWidth="1"/>
    <col min="3" max="3" width="29.6640625" customWidth="1"/>
    <col min="4" max="4" width="73.21875" customWidth="1"/>
    <col min="5" max="5" width="15.33203125" customWidth="1"/>
    <col min="6" max="6" width="12.109375" customWidth="1"/>
    <col min="7" max="7" width="37" customWidth="1"/>
  </cols>
  <sheetData>
    <row r="2" spans="1:7" x14ac:dyDescent="0.3">
      <c r="A2" s="116" t="s">
        <v>96</v>
      </c>
      <c r="B2" s="116"/>
      <c r="C2" s="116"/>
      <c r="D2" s="116"/>
      <c r="E2" s="116"/>
      <c r="F2" s="116"/>
    </row>
    <row r="3" spans="1:7" x14ac:dyDescent="0.3">
      <c r="A3" s="117" t="s">
        <v>53</v>
      </c>
      <c r="B3" s="117"/>
      <c r="C3" s="117"/>
      <c r="D3" s="117"/>
      <c r="E3" s="117"/>
      <c r="F3" s="117"/>
    </row>
    <row r="4" spans="1:7" x14ac:dyDescent="0.3">
      <c r="A4" s="22"/>
      <c r="B4" s="22"/>
      <c r="C4" s="22"/>
      <c r="D4" s="22"/>
      <c r="E4" s="22"/>
      <c r="F4" s="22"/>
    </row>
    <row r="5" spans="1:7" x14ac:dyDescent="0.3">
      <c r="A5" s="135" t="s">
        <v>97</v>
      </c>
      <c r="B5" s="135"/>
      <c r="C5" s="135"/>
      <c r="D5" s="135"/>
      <c r="E5" s="135"/>
      <c r="F5" s="135"/>
    </row>
    <row r="7" spans="1:7" ht="28.8" x14ac:dyDescent="0.3">
      <c r="A7" s="10" t="s">
        <v>4</v>
      </c>
      <c r="B7" s="10" t="s">
        <v>5</v>
      </c>
      <c r="C7" s="10"/>
      <c r="D7" s="7" t="s">
        <v>3</v>
      </c>
      <c r="E7" s="4" t="s">
        <v>170</v>
      </c>
      <c r="F7" s="4" t="s">
        <v>13</v>
      </c>
    </row>
    <row r="8" spans="1:7" ht="28.8" x14ac:dyDescent="0.3">
      <c r="A8" s="132" t="s">
        <v>184</v>
      </c>
      <c r="B8" s="120">
        <v>5</v>
      </c>
      <c r="C8" s="133" t="s">
        <v>180</v>
      </c>
      <c r="D8" s="42" t="s">
        <v>181</v>
      </c>
      <c r="E8" s="12"/>
      <c r="F8" s="100">
        <f>B8*E8*E9*E10</f>
        <v>0</v>
      </c>
    </row>
    <row r="9" spans="1:7" ht="43.2" x14ac:dyDescent="0.3">
      <c r="A9" s="120"/>
      <c r="B9" s="120"/>
      <c r="C9" s="103"/>
      <c r="D9" s="42" t="s">
        <v>182</v>
      </c>
      <c r="E9" s="12"/>
      <c r="F9" s="102"/>
    </row>
    <row r="10" spans="1:7" x14ac:dyDescent="0.3">
      <c r="A10" s="120"/>
      <c r="B10" s="120"/>
      <c r="C10" s="103"/>
      <c r="D10" s="42" t="s">
        <v>183</v>
      </c>
      <c r="E10" s="12"/>
      <c r="F10" s="102"/>
    </row>
    <row r="11" spans="1:7" ht="28.8" x14ac:dyDescent="0.3">
      <c r="A11" s="92" t="s">
        <v>6</v>
      </c>
      <c r="B11" s="92">
        <v>4</v>
      </c>
      <c r="C11" s="133" t="s">
        <v>180</v>
      </c>
      <c r="D11" s="19" t="s">
        <v>181</v>
      </c>
      <c r="E11" s="12"/>
      <c r="F11" s="100">
        <f>B11*E11*E12</f>
        <v>0</v>
      </c>
    </row>
    <row r="12" spans="1:7" ht="72" x14ac:dyDescent="0.3">
      <c r="A12" s="92"/>
      <c r="B12" s="92"/>
      <c r="C12" s="103"/>
      <c r="D12" s="19" t="s">
        <v>185</v>
      </c>
      <c r="E12" s="12"/>
      <c r="F12" s="102"/>
    </row>
    <row r="13" spans="1:7" x14ac:dyDescent="0.3">
      <c r="A13" s="92" t="s">
        <v>7</v>
      </c>
      <c r="B13" s="92">
        <v>3</v>
      </c>
      <c r="C13" s="132" t="s">
        <v>180</v>
      </c>
      <c r="D13" s="2" t="s">
        <v>186</v>
      </c>
      <c r="E13" s="12"/>
      <c r="F13" s="92">
        <f>B13*E13*E14*E15</f>
        <v>0</v>
      </c>
    </row>
    <row r="14" spans="1:7" ht="28.8" x14ac:dyDescent="0.3">
      <c r="A14" s="92"/>
      <c r="B14" s="92"/>
      <c r="C14" s="120"/>
      <c r="D14" s="2" t="s">
        <v>187</v>
      </c>
      <c r="E14" s="12"/>
      <c r="F14" s="92"/>
    </row>
    <row r="15" spans="1:7" ht="28.8" x14ac:dyDescent="0.3">
      <c r="A15" s="92"/>
      <c r="B15" s="92"/>
      <c r="C15" s="120"/>
      <c r="D15" s="2" t="s">
        <v>188</v>
      </c>
      <c r="E15" s="12"/>
      <c r="F15" s="92"/>
    </row>
    <row r="16" spans="1:7" ht="57.6" x14ac:dyDescent="0.3">
      <c r="A16" s="100" t="s">
        <v>8</v>
      </c>
      <c r="B16" s="100">
        <v>2</v>
      </c>
      <c r="C16" s="132" t="s">
        <v>180</v>
      </c>
      <c r="D16" s="2" t="s">
        <v>189</v>
      </c>
      <c r="E16" s="12">
        <v>1</v>
      </c>
      <c r="F16" s="92">
        <f>B16*E16*E17</f>
        <v>2</v>
      </c>
      <c r="G16" s="81"/>
    </row>
    <row r="17" spans="1:6" x14ac:dyDescent="0.3">
      <c r="A17" s="101"/>
      <c r="B17" s="101"/>
      <c r="C17" s="132"/>
      <c r="D17" s="2" t="s">
        <v>190</v>
      </c>
      <c r="E17" s="12">
        <v>1</v>
      </c>
      <c r="F17" s="92"/>
    </row>
    <row r="18" spans="1:6" ht="43.2" x14ac:dyDescent="0.3">
      <c r="A18" s="100" t="s">
        <v>9</v>
      </c>
      <c r="B18" s="100">
        <v>1</v>
      </c>
      <c r="C18" s="132" t="s">
        <v>180</v>
      </c>
      <c r="D18" s="2" t="s">
        <v>191</v>
      </c>
      <c r="E18" s="12">
        <v>0</v>
      </c>
      <c r="F18" s="92">
        <f>B18*E18*E19</f>
        <v>0</v>
      </c>
    </row>
    <row r="19" spans="1:6" ht="43.2" x14ac:dyDescent="0.3">
      <c r="A19" s="101"/>
      <c r="B19" s="101"/>
      <c r="C19" s="132"/>
      <c r="D19" s="2" t="s">
        <v>192</v>
      </c>
      <c r="E19" s="12">
        <v>0</v>
      </c>
      <c r="F19" s="92"/>
    </row>
    <row r="20" spans="1:6" x14ac:dyDescent="0.3">
      <c r="E20" s="37" t="s">
        <v>117</v>
      </c>
      <c r="F20" s="1">
        <f>MAX(F8:F19)</f>
        <v>2</v>
      </c>
    </row>
    <row r="23" spans="1:6" x14ac:dyDescent="0.3">
      <c r="A23" s="135" t="s">
        <v>99</v>
      </c>
      <c r="B23" s="135"/>
      <c r="C23" s="135"/>
      <c r="D23" s="135"/>
      <c r="E23" s="135"/>
      <c r="F23" s="135"/>
    </row>
    <row r="25" spans="1:6" ht="28.8" x14ac:dyDescent="0.3">
      <c r="A25" s="10" t="s">
        <v>4</v>
      </c>
      <c r="B25" s="10" t="s">
        <v>5</v>
      </c>
      <c r="C25" s="10"/>
      <c r="D25" s="7" t="s">
        <v>3</v>
      </c>
      <c r="E25" s="4" t="s">
        <v>170</v>
      </c>
      <c r="F25" s="4" t="s">
        <v>13</v>
      </c>
    </row>
    <row r="26" spans="1:6" x14ac:dyDescent="0.3">
      <c r="A26" s="132" t="s">
        <v>6</v>
      </c>
      <c r="B26" s="120">
        <v>4</v>
      </c>
      <c r="C26" s="133" t="s">
        <v>193</v>
      </c>
      <c r="D26" s="42" t="s">
        <v>194</v>
      </c>
      <c r="E26" s="12"/>
      <c r="F26" s="100">
        <f>MAX((E35*B26),(B26*E26*E27*(E28*E29*E30*E31*E32)*E33*E34))</f>
        <v>0</v>
      </c>
    </row>
    <row r="27" spans="1:6" ht="28.8" x14ac:dyDescent="0.3">
      <c r="A27" s="132"/>
      <c r="B27" s="120"/>
      <c r="C27" s="134"/>
      <c r="D27" s="42" t="s">
        <v>195</v>
      </c>
      <c r="E27" s="12"/>
      <c r="F27" s="102"/>
    </row>
    <row r="28" spans="1:6" x14ac:dyDescent="0.3">
      <c r="A28" s="132"/>
      <c r="B28" s="120"/>
      <c r="C28" s="134"/>
      <c r="D28" s="43" t="s">
        <v>196</v>
      </c>
      <c r="E28" s="12"/>
      <c r="F28" s="102"/>
    </row>
    <row r="29" spans="1:6" x14ac:dyDescent="0.3">
      <c r="A29" s="132"/>
      <c r="B29" s="120"/>
      <c r="C29" s="134"/>
      <c r="D29" s="43" t="s">
        <v>197</v>
      </c>
      <c r="E29" s="12"/>
      <c r="F29" s="102"/>
    </row>
    <row r="30" spans="1:6" x14ac:dyDescent="0.3">
      <c r="A30" s="132"/>
      <c r="B30" s="120"/>
      <c r="C30" s="134"/>
      <c r="D30" s="43" t="s">
        <v>198</v>
      </c>
      <c r="E30" s="12"/>
      <c r="F30" s="102"/>
    </row>
    <row r="31" spans="1:6" ht="28.8" x14ac:dyDescent="0.3">
      <c r="A31" s="120"/>
      <c r="B31" s="120"/>
      <c r="C31" s="103"/>
      <c r="D31" s="43" t="s">
        <v>199</v>
      </c>
      <c r="E31" s="12"/>
      <c r="F31" s="102"/>
    </row>
    <row r="32" spans="1:6" x14ac:dyDescent="0.3">
      <c r="A32" s="120"/>
      <c r="B32" s="120"/>
      <c r="C32" s="103"/>
      <c r="D32" s="43" t="s">
        <v>200</v>
      </c>
      <c r="E32" s="12"/>
      <c r="F32" s="102"/>
    </row>
    <row r="33" spans="1:6" ht="72" x14ac:dyDescent="0.3">
      <c r="A33" s="120"/>
      <c r="B33" s="120"/>
      <c r="C33" s="103"/>
      <c r="D33" s="42" t="s">
        <v>201</v>
      </c>
      <c r="E33" s="12"/>
      <c r="F33" s="102"/>
    </row>
    <row r="34" spans="1:6" ht="43.2" x14ac:dyDescent="0.3">
      <c r="A34" s="120"/>
      <c r="B34" s="120"/>
      <c r="C34" s="103"/>
      <c r="D34" s="42" t="s">
        <v>202</v>
      </c>
      <c r="E34" s="12"/>
      <c r="F34" s="102"/>
    </row>
    <row r="35" spans="1:6" ht="28.8" x14ac:dyDescent="0.3">
      <c r="A35" s="120"/>
      <c r="B35" s="120"/>
      <c r="C35" s="103"/>
      <c r="D35" s="44" t="s">
        <v>203</v>
      </c>
      <c r="E35" s="12"/>
      <c r="F35" s="102"/>
    </row>
    <row r="36" spans="1:6" ht="28.8" x14ac:dyDescent="0.3">
      <c r="A36" s="92" t="s">
        <v>7</v>
      </c>
      <c r="B36" s="92">
        <v>3</v>
      </c>
      <c r="C36" s="133" t="s">
        <v>193</v>
      </c>
      <c r="D36" s="19" t="s">
        <v>204</v>
      </c>
      <c r="E36" s="12"/>
      <c r="F36" s="100">
        <f>MAX(B36*E43,(B36*E36*E37*(E38*E39*E40*E41)*E42))</f>
        <v>0</v>
      </c>
    </row>
    <row r="37" spans="1:6" x14ac:dyDescent="0.3">
      <c r="A37" s="92"/>
      <c r="B37" s="92"/>
      <c r="C37" s="134"/>
      <c r="D37" s="19" t="s">
        <v>205</v>
      </c>
      <c r="E37" s="12"/>
      <c r="F37" s="102"/>
    </row>
    <row r="38" spans="1:6" x14ac:dyDescent="0.3">
      <c r="A38" s="92"/>
      <c r="B38" s="92"/>
      <c r="C38" s="134"/>
      <c r="D38" s="45" t="s">
        <v>196</v>
      </c>
      <c r="E38" s="12"/>
      <c r="F38" s="102"/>
    </row>
    <row r="39" spans="1:6" x14ac:dyDescent="0.3">
      <c r="A39" s="92"/>
      <c r="B39" s="92"/>
      <c r="C39" s="134"/>
      <c r="D39" s="45" t="s">
        <v>197</v>
      </c>
      <c r="E39" s="12"/>
      <c r="F39" s="102"/>
    </row>
    <row r="40" spans="1:6" ht="28.8" x14ac:dyDescent="0.3">
      <c r="A40" s="92"/>
      <c r="B40" s="92"/>
      <c r="C40" s="134"/>
      <c r="D40" s="45" t="s">
        <v>206</v>
      </c>
      <c r="E40" s="12"/>
      <c r="F40" s="102"/>
    </row>
    <row r="41" spans="1:6" x14ac:dyDescent="0.3">
      <c r="A41" s="92"/>
      <c r="B41" s="92"/>
      <c r="C41" s="134"/>
      <c r="D41" s="45" t="s">
        <v>207</v>
      </c>
      <c r="E41" s="12"/>
      <c r="F41" s="102"/>
    </row>
    <row r="42" spans="1:6" ht="28.8" x14ac:dyDescent="0.3">
      <c r="A42" s="92"/>
      <c r="B42" s="92"/>
      <c r="C42" s="134"/>
      <c r="D42" s="19" t="s">
        <v>208</v>
      </c>
      <c r="E42" s="12"/>
      <c r="F42" s="102"/>
    </row>
    <row r="43" spans="1:6" ht="57.6" x14ac:dyDescent="0.3">
      <c r="A43" s="92"/>
      <c r="B43" s="92"/>
      <c r="C43" s="103"/>
      <c r="D43" s="46" t="s">
        <v>209</v>
      </c>
      <c r="E43" s="12"/>
      <c r="F43" s="102"/>
    </row>
    <row r="44" spans="1:6" ht="43.2" x14ac:dyDescent="0.3">
      <c r="A44" s="92" t="s">
        <v>8</v>
      </c>
      <c r="B44" s="92">
        <v>2</v>
      </c>
      <c r="C44" s="132" t="s">
        <v>193</v>
      </c>
      <c r="D44" s="2" t="s">
        <v>210</v>
      </c>
      <c r="E44" s="12"/>
      <c r="F44" s="92">
        <f>MAX(B44*E49,B44*E44*E45*(E46*E47)*E48)</f>
        <v>0</v>
      </c>
    </row>
    <row r="45" spans="1:6" ht="28.8" x14ac:dyDescent="0.3">
      <c r="A45" s="92"/>
      <c r="B45" s="92"/>
      <c r="C45" s="120"/>
      <c r="D45" s="2" t="s">
        <v>211</v>
      </c>
      <c r="E45" s="12"/>
      <c r="F45" s="92"/>
    </row>
    <row r="46" spans="1:6" x14ac:dyDescent="0.3">
      <c r="A46" s="92"/>
      <c r="B46" s="92"/>
      <c r="C46" s="120"/>
      <c r="D46" s="25" t="s">
        <v>196</v>
      </c>
      <c r="E46" s="12"/>
      <c r="F46" s="92"/>
    </row>
    <row r="47" spans="1:6" ht="28.8" x14ac:dyDescent="0.3">
      <c r="A47" s="92"/>
      <c r="B47" s="92"/>
      <c r="C47" s="120"/>
      <c r="D47" s="25" t="s">
        <v>212</v>
      </c>
      <c r="E47" s="12"/>
      <c r="F47" s="92"/>
    </row>
    <row r="48" spans="1:6" ht="28.8" x14ac:dyDescent="0.3">
      <c r="A48" s="92"/>
      <c r="B48" s="92"/>
      <c r="C48" s="120"/>
      <c r="D48" s="2" t="s">
        <v>213</v>
      </c>
      <c r="E48" s="12"/>
      <c r="F48" s="92"/>
    </row>
    <row r="49" spans="1:6" ht="57.6" x14ac:dyDescent="0.3">
      <c r="A49" s="92"/>
      <c r="B49" s="92"/>
      <c r="C49" s="120"/>
      <c r="D49" s="47" t="s">
        <v>214</v>
      </c>
      <c r="E49" s="12"/>
      <c r="F49" s="92"/>
    </row>
    <row r="50" spans="1:6" ht="28.8" x14ac:dyDescent="0.3">
      <c r="A50" s="100" t="s">
        <v>9</v>
      </c>
      <c r="B50" s="100">
        <v>1</v>
      </c>
      <c r="C50" s="132" t="s">
        <v>193</v>
      </c>
      <c r="D50" s="19" t="s">
        <v>215</v>
      </c>
      <c r="E50" s="12"/>
      <c r="F50" s="92">
        <f>MAX(B50*E55,B50*E50*E51*(E52*E53)*E54)</f>
        <v>0</v>
      </c>
    </row>
    <row r="51" spans="1:6" ht="28.8" x14ac:dyDescent="0.3">
      <c r="A51" s="102"/>
      <c r="B51" s="102"/>
      <c r="C51" s="132"/>
      <c r="D51" s="2" t="s">
        <v>211</v>
      </c>
      <c r="E51" s="12"/>
      <c r="F51" s="92"/>
    </row>
    <row r="52" spans="1:6" x14ac:dyDescent="0.3">
      <c r="A52" s="102"/>
      <c r="B52" s="102"/>
      <c r="C52" s="132"/>
      <c r="D52" s="25" t="s">
        <v>196</v>
      </c>
      <c r="E52" s="12"/>
      <c r="F52" s="92"/>
    </row>
    <row r="53" spans="1:6" ht="28.8" x14ac:dyDescent="0.3">
      <c r="A53" s="102"/>
      <c r="B53" s="102"/>
      <c r="C53" s="132"/>
      <c r="D53" s="25" t="s">
        <v>212</v>
      </c>
      <c r="E53" s="12"/>
      <c r="F53" s="92"/>
    </row>
    <row r="54" spans="1:6" ht="28.8" x14ac:dyDescent="0.3">
      <c r="A54" s="102"/>
      <c r="B54" s="102"/>
      <c r="C54" s="132"/>
      <c r="D54" s="2" t="s">
        <v>213</v>
      </c>
      <c r="E54" s="12"/>
      <c r="F54" s="92"/>
    </row>
    <row r="55" spans="1:6" ht="57.6" x14ac:dyDescent="0.3">
      <c r="A55" s="101"/>
      <c r="B55" s="101"/>
      <c r="C55" s="132"/>
      <c r="D55" s="2" t="s">
        <v>216</v>
      </c>
      <c r="E55" s="12">
        <v>0</v>
      </c>
      <c r="F55" s="92"/>
    </row>
    <row r="56" spans="1:6" x14ac:dyDescent="0.3">
      <c r="E56" s="37" t="s">
        <v>117</v>
      </c>
      <c r="F56" s="1">
        <f>MAX(F26:F55)</f>
        <v>0</v>
      </c>
    </row>
  </sheetData>
  <mergeCells count="40">
    <mergeCell ref="A44:A49"/>
    <mergeCell ref="B44:B49"/>
    <mergeCell ref="C44:C49"/>
    <mergeCell ref="F44:F49"/>
    <mergeCell ref="A50:A55"/>
    <mergeCell ref="B50:B55"/>
    <mergeCell ref="C50:C55"/>
    <mergeCell ref="F50:F55"/>
    <mergeCell ref="A23:F23"/>
    <mergeCell ref="A26:A35"/>
    <mergeCell ref="B26:B35"/>
    <mergeCell ref="C26:C35"/>
    <mergeCell ref="F26:F35"/>
    <mergeCell ref="A36:A43"/>
    <mergeCell ref="B36:B43"/>
    <mergeCell ref="C36:C43"/>
    <mergeCell ref="F36:F43"/>
    <mergeCell ref="A5:F5"/>
    <mergeCell ref="C16:C17"/>
    <mergeCell ref="B16:B17"/>
    <mergeCell ref="A16:A17"/>
    <mergeCell ref="F16:F17"/>
    <mergeCell ref="A18:A19"/>
    <mergeCell ref="B18:B19"/>
    <mergeCell ref="C18:C19"/>
    <mergeCell ref="F18:F19"/>
    <mergeCell ref="A11:A12"/>
    <mergeCell ref="B11:B12"/>
    <mergeCell ref="C11:C12"/>
    <mergeCell ref="F11:F12"/>
    <mergeCell ref="A13:A15"/>
    <mergeCell ref="B13:B15"/>
    <mergeCell ref="C13:C15"/>
    <mergeCell ref="F13:F15"/>
    <mergeCell ref="A8:A10"/>
    <mergeCell ref="A2:F2"/>
    <mergeCell ref="A3:F3"/>
    <mergeCell ref="B8:B10"/>
    <mergeCell ref="C8:C10"/>
    <mergeCell ref="F8:F10"/>
  </mergeCells>
  <pageMargins left="0.7" right="0.7" top="0.75" bottom="0.75" header="0.3" footer="0.3"/>
  <pageSetup paperSize="9" scale="6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EE98A-465D-417F-BC95-B643F18941A9}">
  <sheetPr>
    <pageSetUpPr fitToPage="1"/>
  </sheetPr>
  <dimension ref="A2:F62"/>
  <sheetViews>
    <sheetView topLeftCell="A9" zoomScale="55" zoomScaleNormal="55" workbookViewId="0">
      <selection activeCell="F24" sqref="F24"/>
    </sheetView>
  </sheetViews>
  <sheetFormatPr defaultRowHeight="14.4" x14ac:dyDescent="0.3"/>
  <cols>
    <col min="2" max="2" width="10.33203125" customWidth="1"/>
    <col min="3" max="3" width="30.5546875" customWidth="1"/>
    <col min="4" max="4" width="86.77734375" customWidth="1"/>
  </cols>
  <sheetData>
    <row r="2" spans="1:6" x14ac:dyDescent="0.3">
      <c r="A2" s="106" t="s">
        <v>102</v>
      </c>
      <c r="B2" s="106"/>
      <c r="C2" s="106"/>
      <c r="D2" s="106"/>
      <c r="E2" s="106"/>
      <c r="F2" s="106"/>
    </row>
    <row r="3" spans="1:6" x14ac:dyDescent="0.3">
      <c r="A3" s="113"/>
      <c r="B3" s="113"/>
      <c r="C3" s="113"/>
      <c r="D3" s="113"/>
      <c r="E3" s="113"/>
      <c r="F3" s="113"/>
    </row>
    <row r="4" spans="1:6" x14ac:dyDescent="0.3">
      <c r="A4" s="20"/>
      <c r="B4" s="20"/>
      <c r="C4" s="20"/>
      <c r="D4" s="20"/>
      <c r="E4" s="20"/>
      <c r="F4" s="20"/>
    </row>
    <row r="5" spans="1:6" x14ac:dyDescent="0.3">
      <c r="A5" s="114" t="s">
        <v>103</v>
      </c>
      <c r="B5" s="114"/>
      <c r="C5" s="114"/>
      <c r="D5" s="114"/>
      <c r="E5" s="114"/>
      <c r="F5" s="114"/>
    </row>
    <row r="7" spans="1:6" ht="43.2" x14ac:dyDescent="0.3">
      <c r="A7" s="8" t="s">
        <v>4</v>
      </c>
      <c r="B7" s="8" t="s">
        <v>5</v>
      </c>
      <c r="C7" s="8"/>
      <c r="D7" s="7" t="s">
        <v>3</v>
      </c>
      <c r="E7" s="4" t="s">
        <v>170</v>
      </c>
      <c r="F7" s="4" t="s">
        <v>13</v>
      </c>
    </row>
    <row r="8" spans="1:6" ht="43.2" x14ac:dyDescent="0.3">
      <c r="A8" s="108" t="s">
        <v>6</v>
      </c>
      <c r="B8" s="108">
        <v>4</v>
      </c>
      <c r="C8" s="108" t="s">
        <v>118</v>
      </c>
      <c r="D8" s="70" t="s">
        <v>249</v>
      </c>
      <c r="E8" s="6">
        <v>0</v>
      </c>
      <c r="F8" s="100">
        <f>B8*E8*E9*E10*E11*E12*E13*E14</f>
        <v>0</v>
      </c>
    </row>
    <row r="9" spans="1:6" ht="28.8" x14ac:dyDescent="0.3">
      <c r="A9" s="98"/>
      <c r="B9" s="98"/>
      <c r="C9" s="98"/>
      <c r="D9" s="16" t="s">
        <v>119</v>
      </c>
      <c r="E9" s="6">
        <v>0</v>
      </c>
      <c r="F9" s="102"/>
    </row>
    <row r="10" spans="1:6" x14ac:dyDescent="0.3">
      <c r="A10" s="98"/>
      <c r="B10" s="98"/>
      <c r="C10" s="98"/>
      <c r="D10" s="16" t="s">
        <v>120</v>
      </c>
      <c r="E10" s="6">
        <v>0</v>
      </c>
      <c r="F10" s="102"/>
    </row>
    <row r="11" spans="1:6" ht="18.600000000000001" customHeight="1" x14ac:dyDescent="0.3">
      <c r="A11" s="98"/>
      <c r="B11" s="98"/>
      <c r="C11" s="98"/>
      <c r="D11" s="16" t="s">
        <v>121</v>
      </c>
      <c r="E11" s="6">
        <v>0</v>
      </c>
      <c r="F11" s="102"/>
    </row>
    <row r="12" spans="1:6" x14ac:dyDescent="0.3">
      <c r="A12" s="98"/>
      <c r="B12" s="98"/>
      <c r="C12" s="98"/>
      <c r="D12" s="16" t="s">
        <v>122</v>
      </c>
      <c r="E12" s="6">
        <v>1</v>
      </c>
      <c r="F12" s="102"/>
    </row>
    <row r="13" spans="1:6" ht="28.8" x14ac:dyDescent="0.3">
      <c r="A13" s="98"/>
      <c r="B13" s="98"/>
      <c r="C13" s="98"/>
      <c r="D13" s="16" t="s">
        <v>123</v>
      </c>
      <c r="E13" s="6">
        <v>0</v>
      </c>
      <c r="F13" s="102"/>
    </row>
    <row r="14" spans="1:6" ht="28.8" x14ac:dyDescent="0.3">
      <c r="A14" s="99"/>
      <c r="B14" s="99"/>
      <c r="C14" s="99"/>
      <c r="D14" s="33" t="s">
        <v>124</v>
      </c>
      <c r="E14" s="6">
        <v>0</v>
      </c>
      <c r="F14" s="101"/>
    </row>
    <row r="15" spans="1:6" ht="28.8" x14ac:dyDescent="0.3">
      <c r="A15" s="100" t="s">
        <v>7</v>
      </c>
      <c r="B15" s="100">
        <v>3</v>
      </c>
      <c r="C15" s="108" t="s">
        <v>118</v>
      </c>
      <c r="D15" s="33" t="s">
        <v>125</v>
      </c>
      <c r="E15" s="6"/>
      <c r="F15" s="100">
        <f>B15*E15*E16*E17*E18*E19*E20</f>
        <v>0</v>
      </c>
    </row>
    <row r="16" spans="1:6" ht="28.8" customHeight="1" x14ac:dyDescent="0.3">
      <c r="A16" s="102"/>
      <c r="B16" s="102"/>
      <c r="C16" s="98"/>
      <c r="D16" s="2" t="s">
        <v>126</v>
      </c>
      <c r="E16" s="6"/>
      <c r="F16" s="102"/>
    </row>
    <row r="17" spans="1:6" x14ac:dyDescent="0.3">
      <c r="A17" s="102"/>
      <c r="B17" s="102"/>
      <c r="C17" s="98"/>
      <c r="D17" s="2" t="s">
        <v>120</v>
      </c>
      <c r="E17" s="6"/>
      <c r="F17" s="102"/>
    </row>
    <row r="18" spans="1:6" x14ac:dyDescent="0.3">
      <c r="A18" s="102"/>
      <c r="B18" s="102"/>
      <c r="C18" s="98"/>
      <c r="D18" s="2" t="s">
        <v>127</v>
      </c>
      <c r="E18" s="6"/>
      <c r="F18" s="102"/>
    </row>
    <row r="19" spans="1:6" x14ac:dyDescent="0.3">
      <c r="A19" s="102"/>
      <c r="B19" s="102"/>
      <c r="C19" s="98"/>
      <c r="D19" s="2" t="s">
        <v>122</v>
      </c>
      <c r="E19" s="6"/>
      <c r="F19" s="102"/>
    </row>
    <row r="20" spans="1:6" x14ac:dyDescent="0.3">
      <c r="A20" s="102"/>
      <c r="B20" s="102"/>
      <c r="C20" s="98"/>
      <c r="D20" s="3" t="s">
        <v>128</v>
      </c>
      <c r="E20" s="6"/>
      <c r="F20" s="101"/>
    </row>
    <row r="21" spans="1:6" ht="48.6" customHeight="1" x14ac:dyDescent="0.3">
      <c r="A21" s="92" t="s">
        <v>8</v>
      </c>
      <c r="B21" s="92">
        <v>2</v>
      </c>
      <c r="C21" s="108" t="s">
        <v>118</v>
      </c>
      <c r="D21" s="2" t="s">
        <v>129</v>
      </c>
      <c r="E21" s="4">
        <v>1</v>
      </c>
      <c r="F21" s="100">
        <f>B21*E21*E22</f>
        <v>0</v>
      </c>
    </row>
    <row r="22" spans="1:6" x14ac:dyDescent="0.3">
      <c r="A22" s="92"/>
      <c r="B22" s="92"/>
      <c r="C22" s="98"/>
      <c r="D22" s="34" t="s">
        <v>130</v>
      </c>
      <c r="E22" s="6">
        <v>0</v>
      </c>
      <c r="F22" s="102"/>
    </row>
    <row r="23" spans="1:6" ht="43.2" x14ac:dyDescent="0.3">
      <c r="A23" s="6" t="s">
        <v>9</v>
      </c>
      <c r="B23" s="6">
        <v>1</v>
      </c>
      <c r="C23" s="17" t="s">
        <v>131</v>
      </c>
      <c r="D23" s="2" t="s">
        <v>132</v>
      </c>
      <c r="E23" s="6">
        <v>1</v>
      </c>
      <c r="F23" s="13">
        <f>B23*E23</f>
        <v>1</v>
      </c>
    </row>
    <row r="24" spans="1:6" x14ac:dyDescent="0.3">
      <c r="E24" s="15" t="s">
        <v>117</v>
      </c>
      <c r="F24" s="1">
        <f>MAX(F8:F23)</f>
        <v>1</v>
      </c>
    </row>
    <row r="26" spans="1:6" x14ac:dyDescent="0.3">
      <c r="A26" s="97" t="s">
        <v>105</v>
      </c>
      <c r="B26" s="97"/>
      <c r="C26" s="97"/>
      <c r="D26" s="97"/>
      <c r="E26" s="97"/>
      <c r="F26" s="97"/>
    </row>
    <row r="28" spans="1:6" ht="43.2" x14ac:dyDescent="0.3">
      <c r="A28" s="8" t="s">
        <v>4</v>
      </c>
      <c r="B28" s="8" t="s">
        <v>5</v>
      </c>
      <c r="C28" s="8"/>
      <c r="D28" s="7" t="s">
        <v>3</v>
      </c>
      <c r="E28" s="4" t="s">
        <v>170</v>
      </c>
      <c r="F28" s="4" t="s">
        <v>13</v>
      </c>
    </row>
    <row r="29" spans="1:6" ht="28.8" x14ac:dyDescent="0.3">
      <c r="A29" s="138"/>
      <c r="B29" s="120" t="s">
        <v>133</v>
      </c>
      <c r="C29" s="120" t="s">
        <v>138</v>
      </c>
      <c r="D29" s="16" t="s">
        <v>134</v>
      </c>
      <c r="E29" s="19"/>
      <c r="F29" s="109">
        <f>E29</f>
        <v>0</v>
      </c>
    </row>
    <row r="30" spans="1:6" ht="28.8" customHeight="1" x14ac:dyDescent="0.3">
      <c r="A30" s="138"/>
      <c r="B30" s="120"/>
      <c r="C30" s="120"/>
      <c r="D30" s="136" t="s">
        <v>135</v>
      </c>
      <c r="E30" s="137"/>
      <c r="F30" s="110"/>
    </row>
    <row r="31" spans="1:6" x14ac:dyDescent="0.3">
      <c r="E31" s="15" t="s">
        <v>117</v>
      </c>
      <c r="F31" s="1">
        <f>MAX(F29)</f>
        <v>0</v>
      </c>
    </row>
    <row r="34" spans="1:6" x14ac:dyDescent="0.3">
      <c r="A34" s="97" t="s">
        <v>107</v>
      </c>
      <c r="B34" s="97"/>
      <c r="C34" s="97"/>
      <c r="D34" s="97"/>
      <c r="E34" s="97"/>
      <c r="F34" s="97"/>
    </row>
    <row r="36" spans="1:6" ht="43.2" x14ac:dyDescent="0.3">
      <c r="A36" s="8" t="s">
        <v>4</v>
      </c>
      <c r="B36" s="8" t="s">
        <v>5</v>
      </c>
      <c r="C36" s="8"/>
      <c r="D36" s="7" t="s">
        <v>3</v>
      </c>
      <c r="E36" s="4" t="s">
        <v>170</v>
      </c>
      <c r="F36" s="4" t="s">
        <v>13</v>
      </c>
    </row>
    <row r="37" spans="1:6" ht="72" x14ac:dyDescent="0.3">
      <c r="A37" s="8"/>
      <c r="B37" s="17" t="s">
        <v>133</v>
      </c>
      <c r="C37" s="17" t="s">
        <v>137</v>
      </c>
      <c r="D37" s="16" t="s">
        <v>136</v>
      </c>
      <c r="E37" s="14"/>
      <c r="F37" s="14">
        <f>E37</f>
        <v>0</v>
      </c>
    </row>
    <row r="38" spans="1:6" x14ac:dyDescent="0.3">
      <c r="E38" s="15" t="s">
        <v>117</v>
      </c>
      <c r="F38" s="1">
        <f>MAX(F37)</f>
        <v>0</v>
      </c>
    </row>
    <row r="41" spans="1:6" x14ac:dyDescent="0.3">
      <c r="A41" s="97" t="s">
        <v>109</v>
      </c>
      <c r="B41" s="97"/>
      <c r="C41" s="97"/>
      <c r="D41" s="97"/>
      <c r="E41" s="97"/>
      <c r="F41" s="97"/>
    </row>
    <row r="43" spans="1:6" ht="43.2" x14ac:dyDescent="0.3">
      <c r="A43" s="8" t="s">
        <v>4</v>
      </c>
      <c r="B43" s="8" t="s">
        <v>5</v>
      </c>
      <c r="C43" s="8"/>
      <c r="D43" s="7" t="s">
        <v>3</v>
      </c>
      <c r="E43" s="4" t="s">
        <v>170</v>
      </c>
      <c r="F43" s="4" t="s">
        <v>13</v>
      </c>
    </row>
    <row r="44" spans="1:6" ht="28.8" x14ac:dyDescent="0.3">
      <c r="A44" s="140"/>
      <c r="B44" s="108" t="s">
        <v>133</v>
      </c>
      <c r="C44" s="108" t="s">
        <v>140</v>
      </c>
      <c r="D44" s="16" t="s">
        <v>139</v>
      </c>
      <c r="E44" s="13"/>
      <c r="F44" s="109">
        <f>E44*E45</f>
        <v>0</v>
      </c>
    </row>
    <row r="45" spans="1:6" ht="28.8" x14ac:dyDescent="0.3">
      <c r="A45" s="141"/>
      <c r="B45" s="98"/>
      <c r="C45" s="98"/>
      <c r="D45" s="16" t="s">
        <v>141</v>
      </c>
      <c r="E45" s="13"/>
      <c r="F45" s="139"/>
    </row>
    <row r="46" spans="1:6" ht="28.8" customHeight="1" x14ac:dyDescent="0.3">
      <c r="A46" s="142"/>
      <c r="B46" s="99"/>
      <c r="C46" s="99"/>
      <c r="D46" s="143" t="s">
        <v>142</v>
      </c>
      <c r="E46" s="143"/>
      <c r="F46" s="110"/>
    </row>
    <row r="47" spans="1:6" x14ac:dyDescent="0.3">
      <c r="E47" s="35" t="s">
        <v>117</v>
      </c>
      <c r="F47" s="1">
        <f>MAX(F44)</f>
        <v>0</v>
      </c>
    </row>
    <row r="50" spans="1:6" x14ac:dyDescent="0.3">
      <c r="A50" s="97" t="s">
        <v>111</v>
      </c>
      <c r="B50" s="97"/>
      <c r="C50" s="97"/>
      <c r="D50" s="97"/>
      <c r="E50" s="97"/>
      <c r="F50" s="97"/>
    </row>
    <row r="52" spans="1:6" ht="43.2" x14ac:dyDescent="0.3">
      <c r="A52" s="8" t="s">
        <v>4</v>
      </c>
      <c r="B52" s="8" t="s">
        <v>5</v>
      </c>
      <c r="C52" s="8"/>
      <c r="D52" s="7" t="s">
        <v>3</v>
      </c>
      <c r="E52" s="4" t="s">
        <v>170</v>
      </c>
      <c r="F52" s="4" t="s">
        <v>13</v>
      </c>
    </row>
    <row r="53" spans="1:6" ht="70.8" customHeight="1" x14ac:dyDescent="0.3">
      <c r="A53" s="138"/>
      <c r="B53" s="120" t="s">
        <v>133</v>
      </c>
      <c r="C53" s="120" t="s">
        <v>143</v>
      </c>
      <c r="D53" s="16" t="s">
        <v>144</v>
      </c>
      <c r="E53" s="13">
        <v>0</v>
      </c>
      <c r="F53" s="109">
        <f>E53*E54</f>
        <v>0</v>
      </c>
    </row>
    <row r="54" spans="1:6" ht="78.599999999999994" customHeight="1" x14ac:dyDescent="0.3">
      <c r="A54" s="138"/>
      <c r="B54" s="120"/>
      <c r="C54" s="120"/>
      <c r="D54" s="16" t="s">
        <v>145</v>
      </c>
      <c r="E54" s="6">
        <v>0</v>
      </c>
      <c r="F54" s="139"/>
    </row>
    <row r="55" spans="1:6" x14ac:dyDescent="0.3">
      <c r="E55" s="35" t="s">
        <v>117</v>
      </c>
      <c r="F55" s="1">
        <f>MAX(F53)</f>
        <v>0</v>
      </c>
    </row>
    <row r="58" spans="1:6" x14ac:dyDescent="0.3">
      <c r="A58" s="97" t="s">
        <v>146</v>
      </c>
      <c r="B58" s="97"/>
      <c r="C58" s="97"/>
      <c r="D58" s="97"/>
      <c r="E58" s="97"/>
      <c r="F58" s="97"/>
    </row>
    <row r="60" spans="1:6" ht="43.2" x14ac:dyDescent="0.3">
      <c r="A60" s="8" t="s">
        <v>4</v>
      </c>
      <c r="B60" s="8" t="s">
        <v>5</v>
      </c>
      <c r="C60" s="8"/>
      <c r="D60" s="7" t="s">
        <v>3</v>
      </c>
      <c r="E60" s="4" t="s">
        <v>170</v>
      </c>
      <c r="F60" s="4" t="s">
        <v>13</v>
      </c>
    </row>
    <row r="61" spans="1:6" ht="28.8" x14ac:dyDescent="0.3">
      <c r="A61" s="8"/>
      <c r="B61" s="17" t="s">
        <v>133</v>
      </c>
      <c r="C61" s="17" t="s">
        <v>147</v>
      </c>
      <c r="D61" s="16" t="s">
        <v>148</v>
      </c>
      <c r="E61" s="14">
        <v>0</v>
      </c>
      <c r="F61" s="14">
        <f>E61</f>
        <v>0</v>
      </c>
    </row>
    <row r="62" spans="1:6" x14ac:dyDescent="0.3">
      <c r="E62" s="15" t="s">
        <v>117</v>
      </c>
      <c r="F62" s="1">
        <f>SUM(F61)</f>
        <v>0</v>
      </c>
    </row>
  </sheetData>
  <mergeCells count="34">
    <mergeCell ref="A2:F2"/>
    <mergeCell ref="A3:F3"/>
    <mergeCell ref="A5:F5"/>
    <mergeCell ref="A8:A14"/>
    <mergeCell ref="B8:B14"/>
    <mergeCell ref="C8:C14"/>
    <mergeCell ref="F8:F14"/>
    <mergeCell ref="A34:F34"/>
    <mergeCell ref="C15:C20"/>
    <mergeCell ref="B15:B20"/>
    <mergeCell ref="A15:A20"/>
    <mergeCell ref="F15:F20"/>
    <mergeCell ref="A26:F26"/>
    <mergeCell ref="A21:A22"/>
    <mergeCell ref="B21:B22"/>
    <mergeCell ref="C21:C22"/>
    <mergeCell ref="F21:F22"/>
    <mergeCell ref="C29:C30"/>
    <mergeCell ref="A58:F58"/>
    <mergeCell ref="D30:E30"/>
    <mergeCell ref="A50:F50"/>
    <mergeCell ref="A53:A54"/>
    <mergeCell ref="B53:B54"/>
    <mergeCell ref="C53:C54"/>
    <mergeCell ref="F53:F54"/>
    <mergeCell ref="A41:F41"/>
    <mergeCell ref="C44:C46"/>
    <mergeCell ref="B44:B46"/>
    <mergeCell ref="A44:A46"/>
    <mergeCell ref="F44:F46"/>
    <mergeCell ref="D46:E46"/>
    <mergeCell ref="B29:B30"/>
    <mergeCell ref="A29:A30"/>
    <mergeCell ref="F29:F30"/>
  </mergeCells>
  <pageMargins left="0.7" right="0.7" top="0.75" bottom="0.75" header="0.3" footer="0.3"/>
  <pageSetup paperSize="9" scale="8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A5695-694F-4D4E-BD9A-AEDD56477D5C}">
  <sheetPr>
    <pageSetUpPr fitToPage="1"/>
  </sheetPr>
  <dimension ref="A1:V43"/>
  <sheetViews>
    <sheetView zoomScale="55" zoomScaleNormal="55" workbookViewId="0">
      <selection activeCell="I38" sqref="I38"/>
    </sheetView>
  </sheetViews>
  <sheetFormatPr defaultRowHeight="14.4" x14ac:dyDescent="0.3"/>
  <cols>
    <col min="1" max="1" width="66.109375" customWidth="1"/>
    <col min="7" max="7" width="5.21875" customWidth="1"/>
    <col min="8" max="8" width="40.109375" bestFit="1" customWidth="1"/>
    <col min="9" max="9" width="15" customWidth="1"/>
    <col min="10" max="10" width="15.5546875" customWidth="1"/>
    <col min="11" max="11" width="21.6640625" customWidth="1"/>
    <col min="12" max="14" width="0" hidden="1" customWidth="1"/>
    <col min="15" max="16" width="9.33203125" hidden="1" customWidth="1"/>
    <col min="17" max="19" width="0" hidden="1" customWidth="1"/>
    <col min="20" max="20" width="10.109375" hidden="1" customWidth="1"/>
    <col min="21" max="21" width="0" hidden="1" customWidth="1"/>
  </cols>
  <sheetData>
    <row r="1" spans="1:22" ht="15" thickBot="1" x14ac:dyDescent="0.35">
      <c r="G1" s="56"/>
      <c r="H1" s="159" t="s">
        <v>217</v>
      </c>
      <c r="I1" s="160"/>
      <c r="J1" s="160"/>
      <c r="K1" s="161"/>
      <c r="L1" s="153" t="s">
        <v>247</v>
      </c>
      <c r="M1" s="154"/>
      <c r="N1" s="154"/>
      <c r="O1" s="154"/>
      <c r="P1" s="154"/>
      <c r="Q1" s="154"/>
      <c r="R1" s="154"/>
      <c r="S1" s="154"/>
      <c r="T1" s="154"/>
      <c r="U1" s="154"/>
      <c r="V1" s="155"/>
    </row>
    <row r="2" spans="1:22" ht="28.8" customHeight="1" x14ac:dyDescent="0.3">
      <c r="A2" s="7" t="s">
        <v>83</v>
      </c>
      <c r="B2" s="7" t="s">
        <v>84</v>
      </c>
      <c r="G2" s="56"/>
      <c r="H2" s="165" t="s">
        <v>222</v>
      </c>
      <c r="I2" s="162" t="s">
        <v>218</v>
      </c>
      <c r="J2" s="163"/>
      <c r="K2" s="164"/>
      <c r="L2" s="167" t="s">
        <v>235</v>
      </c>
      <c r="M2" s="157" t="s">
        <v>236</v>
      </c>
      <c r="N2" s="157" t="s">
        <v>237</v>
      </c>
      <c r="O2" s="141" t="s">
        <v>244</v>
      </c>
      <c r="P2" s="141" t="s">
        <v>238</v>
      </c>
      <c r="Q2" s="169" t="s">
        <v>239</v>
      </c>
      <c r="R2" s="169" t="s">
        <v>240</v>
      </c>
      <c r="S2" s="141" t="s">
        <v>245</v>
      </c>
      <c r="T2" s="141" t="s">
        <v>238</v>
      </c>
      <c r="U2" s="171" t="s">
        <v>246</v>
      </c>
      <c r="V2" s="156" t="s">
        <v>117</v>
      </c>
    </row>
    <row r="3" spans="1:22" x14ac:dyDescent="0.3">
      <c r="A3" s="176" t="s">
        <v>1</v>
      </c>
      <c r="B3" s="176"/>
      <c r="G3" s="56"/>
      <c r="H3" s="166"/>
      <c r="I3" s="40" t="s">
        <v>219</v>
      </c>
      <c r="J3" s="40" t="s">
        <v>220</v>
      </c>
      <c r="K3" s="49" t="s">
        <v>221</v>
      </c>
      <c r="L3" s="168"/>
      <c r="M3" s="158"/>
      <c r="N3" s="158"/>
      <c r="O3" s="142"/>
      <c r="P3" s="142"/>
      <c r="Q3" s="170"/>
      <c r="R3" s="170"/>
      <c r="S3" s="142"/>
      <c r="T3" s="142"/>
      <c r="U3" s="172"/>
      <c r="V3" s="156"/>
    </row>
    <row r="4" spans="1:22" x14ac:dyDescent="0.3">
      <c r="A4" s="173" t="s">
        <v>2</v>
      </c>
      <c r="B4" s="173"/>
      <c r="G4" s="56"/>
      <c r="H4" s="53" t="s">
        <v>223</v>
      </c>
      <c r="I4" s="1"/>
      <c r="J4" s="1"/>
      <c r="K4" s="50"/>
      <c r="L4" s="147">
        <f>$B$8</f>
        <v>16</v>
      </c>
      <c r="M4" s="100">
        <f>$B$14</f>
        <v>8</v>
      </c>
      <c r="N4" s="100">
        <f>$B$16</f>
        <v>1</v>
      </c>
      <c r="O4" s="100">
        <f>SUM(L4:N7)</f>
        <v>25</v>
      </c>
      <c r="P4" s="100">
        <f>IF(COUNTIF(L4:N7,0)&gt;1,0,1)</f>
        <v>1</v>
      </c>
      <c r="Q4" s="100">
        <f>$B$22</f>
        <v>5</v>
      </c>
      <c r="R4" s="100">
        <f>$B$28</f>
        <v>2</v>
      </c>
      <c r="S4" s="100">
        <f>SUM(Q4:R7)</f>
        <v>7</v>
      </c>
      <c r="T4" s="100">
        <f>MIN(1,INT(Q4/2))*MIN(1,INT(R4/2))</f>
        <v>1</v>
      </c>
      <c r="U4" s="150">
        <f>$B$42</f>
        <v>1</v>
      </c>
      <c r="V4" s="144">
        <f>(O4*P4+S4*T4+U4)*P4*T4</f>
        <v>33</v>
      </c>
    </row>
    <row r="5" spans="1:22" x14ac:dyDescent="0.3">
      <c r="A5" s="26" t="s">
        <v>85</v>
      </c>
      <c r="B5" s="29">
        <f>'K1 - szafy'!F14</f>
        <v>4</v>
      </c>
      <c r="G5" s="56"/>
      <c r="H5" s="54" t="s">
        <v>224</v>
      </c>
      <c r="I5" s="41">
        <v>10</v>
      </c>
      <c r="J5" s="41">
        <v>11</v>
      </c>
      <c r="K5" s="51">
        <v>13</v>
      </c>
      <c r="L5" s="148"/>
      <c r="M5" s="102"/>
      <c r="N5" s="102"/>
      <c r="O5" s="102"/>
      <c r="P5" s="102"/>
      <c r="Q5" s="102"/>
      <c r="R5" s="102"/>
      <c r="S5" s="102"/>
      <c r="T5" s="102"/>
      <c r="U5" s="151"/>
      <c r="V5" s="145"/>
    </row>
    <row r="6" spans="1:22" x14ac:dyDescent="0.3">
      <c r="A6" s="173" t="s">
        <v>21</v>
      </c>
      <c r="B6" s="178"/>
      <c r="G6" s="56"/>
      <c r="H6" s="54" t="s">
        <v>225</v>
      </c>
      <c r="I6" s="41">
        <v>6</v>
      </c>
      <c r="J6" s="41">
        <v>7</v>
      </c>
      <c r="K6" s="51">
        <v>7</v>
      </c>
      <c r="L6" s="148"/>
      <c r="M6" s="102"/>
      <c r="N6" s="102"/>
      <c r="O6" s="102"/>
      <c r="P6" s="102"/>
      <c r="Q6" s="102"/>
      <c r="R6" s="102"/>
      <c r="S6" s="102"/>
      <c r="T6" s="102"/>
      <c r="U6" s="151"/>
      <c r="V6" s="145"/>
    </row>
    <row r="7" spans="1:22" x14ac:dyDescent="0.3">
      <c r="A7" s="26" t="s">
        <v>86</v>
      </c>
      <c r="B7" s="29">
        <f>'K1 - szafy'!F24</f>
        <v>4</v>
      </c>
      <c r="G7" s="56"/>
      <c r="H7" s="54" t="s">
        <v>226</v>
      </c>
      <c r="I7" s="41">
        <v>4</v>
      </c>
      <c r="J7" s="41">
        <v>5</v>
      </c>
      <c r="K7" s="51">
        <v>5</v>
      </c>
      <c r="L7" s="149"/>
      <c r="M7" s="101"/>
      <c r="N7" s="101"/>
      <c r="O7" s="101"/>
      <c r="P7" s="101"/>
      <c r="Q7" s="101"/>
      <c r="R7" s="101"/>
      <c r="S7" s="101"/>
      <c r="T7" s="101"/>
      <c r="U7" s="152"/>
      <c r="V7" s="146"/>
    </row>
    <row r="8" spans="1:22" ht="28.8" x14ac:dyDescent="0.3">
      <c r="A8" s="25" t="s">
        <v>87</v>
      </c>
      <c r="B8" s="28">
        <f>B5*B7</f>
        <v>16</v>
      </c>
      <c r="G8" s="56"/>
      <c r="H8" s="55" t="s">
        <v>227</v>
      </c>
      <c r="I8" s="48">
        <f>SUM(I5:I7)</f>
        <v>20</v>
      </c>
      <c r="J8" s="48">
        <f>SUM(J5:J7)</f>
        <v>23</v>
      </c>
      <c r="K8" s="52">
        <f>SUM(K5:K7)</f>
        <v>25</v>
      </c>
      <c r="L8" s="62"/>
      <c r="M8" s="63"/>
      <c r="N8" s="63"/>
      <c r="O8" s="63"/>
      <c r="P8" s="63"/>
      <c r="Q8" s="63"/>
      <c r="R8" s="63"/>
      <c r="S8" s="63"/>
      <c r="T8" s="63"/>
      <c r="U8" s="63"/>
      <c r="V8" s="68"/>
    </row>
    <row r="9" spans="1:22" x14ac:dyDescent="0.3">
      <c r="A9" s="176" t="s">
        <v>29</v>
      </c>
      <c r="B9" s="176"/>
      <c r="G9" s="56"/>
      <c r="H9" s="53" t="s">
        <v>228</v>
      </c>
      <c r="I9" s="1"/>
      <c r="J9" s="1"/>
      <c r="K9" s="50"/>
      <c r="L9" s="147">
        <f>$B$8</f>
        <v>16</v>
      </c>
      <c r="M9" s="100">
        <f>$B$14</f>
        <v>8</v>
      </c>
      <c r="N9" s="100">
        <f>$B$16</f>
        <v>1</v>
      </c>
      <c r="O9" s="100">
        <f>SUM(L9:N12)</f>
        <v>25</v>
      </c>
      <c r="P9" s="100">
        <v>1</v>
      </c>
      <c r="Q9" s="100">
        <f>$B$22</f>
        <v>5</v>
      </c>
      <c r="R9" s="100">
        <f>$B$28</f>
        <v>2</v>
      </c>
      <c r="S9" s="100">
        <f>SUM(Q9:R12)</f>
        <v>7</v>
      </c>
      <c r="T9" s="100">
        <f>MIN(1,R9*Q9)</f>
        <v>1</v>
      </c>
      <c r="U9" s="150">
        <f>$B$42</f>
        <v>1</v>
      </c>
      <c r="V9" s="144">
        <f>(O9*P9+T9*S9+U9)*P9*T9</f>
        <v>33</v>
      </c>
    </row>
    <row r="10" spans="1:22" x14ac:dyDescent="0.3">
      <c r="A10" s="173" t="s">
        <v>31</v>
      </c>
      <c r="B10" s="173"/>
      <c r="G10" s="56"/>
      <c r="H10" s="54" t="s">
        <v>229</v>
      </c>
      <c r="I10" s="1">
        <v>8</v>
      </c>
      <c r="J10" s="1">
        <v>9</v>
      </c>
      <c r="K10" s="50">
        <v>10</v>
      </c>
      <c r="L10" s="148"/>
      <c r="M10" s="102"/>
      <c r="N10" s="102"/>
      <c r="O10" s="102"/>
      <c r="P10" s="102"/>
      <c r="Q10" s="102"/>
      <c r="R10" s="102"/>
      <c r="S10" s="102"/>
      <c r="T10" s="102"/>
      <c r="U10" s="151"/>
      <c r="V10" s="145"/>
    </row>
    <row r="11" spans="1:22" x14ac:dyDescent="0.3">
      <c r="A11" s="26" t="s">
        <v>88</v>
      </c>
      <c r="B11" s="29">
        <f>'K2 - pomieszczenia'!F35</f>
        <v>2</v>
      </c>
      <c r="G11" s="56"/>
      <c r="H11" s="54" t="s">
        <v>230</v>
      </c>
      <c r="I11" s="1">
        <v>4</v>
      </c>
      <c r="J11" s="1">
        <v>5</v>
      </c>
      <c r="K11" s="50">
        <v>5</v>
      </c>
      <c r="L11" s="148"/>
      <c r="M11" s="102"/>
      <c r="N11" s="102"/>
      <c r="O11" s="102"/>
      <c r="P11" s="102"/>
      <c r="Q11" s="102"/>
      <c r="R11" s="102"/>
      <c r="S11" s="102"/>
      <c r="T11" s="102"/>
      <c r="U11" s="151"/>
      <c r="V11" s="145"/>
    </row>
    <row r="12" spans="1:22" x14ac:dyDescent="0.3">
      <c r="A12" s="173" t="s">
        <v>47</v>
      </c>
      <c r="B12" s="173"/>
      <c r="G12" s="56"/>
      <c r="H12" s="54" t="s">
        <v>226</v>
      </c>
      <c r="I12" s="1">
        <v>4</v>
      </c>
      <c r="J12" s="1">
        <v>5</v>
      </c>
      <c r="K12" s="50">
        <v>5</v>
      </c>
      <c r="L12" s="149"/>
      <c r="M12" s="101"/>
      <c r="N12" s="101"/>
      <c r="O12" s="101"/>
      <c r="P12" s="101"/>
      <c r="Q12" s="101"/>
      <c r="R12" s="101"/>
      <c r="S12" s="101"/>
      <c r="T12" s="101"/>
      <c r="U12" s="152"/>
      <c r="V12" s="146"/>
    </row>
    <row r="13" spans="1:22" x14ac:dyDescent="0.3">
      <c r="A13" s="26" t="s">
        <v>89</v>
      </c>
      <c r="B13" s="29">
        <f>'K2 - pomieszczenia'!F44</f>
        <v>4</v>
      </c>
      <c r="G13" s="56"/>
      <c r="H13" s="55" t="s">
        <v>227</v>
      </c>
      <c r="I13" s="48">
        <f>SUM(I10:I12)</f>
        <v>16</v>
      </c>
      <c r="J13" s="48">
        <f>SUM(J10:J12)</f>
        <v>19</v>
      </c>
      <c r="K13" s="52">
        <f>SUM(K10:K12)</f>
        <v>20</v>
      </c>
      <c r="L13" s="62"/>
      <c r="M13" s="63"/>
      <c r="N13" s="63"/>
      <c r="O13" s="63"/>
      <c r="P13" s="63"/>
      <c r="Q13" s="63"/>
      <c r="R13" s="63"/>
      <c r="S13" s="63"/>
      <c r="T13" s="63"/>
      <c r="U13" s="63"/>
      <c r="V13" s="68"/>
    </row>
    <row r="14" spans="1:22" ht="28.8" x14ac:dyDescent="0.3">
      <c r="A14" s="25" t="s">
        <v>90</v>
      </c>
      <c r="B14" s="27">
        <f>B13*B11</f>
        <v>8</v>
      </c>
      <c r="G14" s="56"/>
      <c r="H14" s="53" t="s">
        <v>231</v>
      </c>
      <c r="I14" s="1"/>
      <c r="J14" s="1"/>
      <c r="K14" s="50"/>
      <c r="L14" s="147">
        <f>$B$8</f>
        <v>16</v>
      </c>
      <c r="M14" s="100">
        <f>$B$14</f>
        <v>8</v>
      </c>
      <c r="N14" s="100">
        <f>$B$16</f>
        <v>1</v>
      </c>
      <c r="O14" s="100">
        <f>SUM(L14:N17)</f>
        <v>25</v>
      </c>
      <c r="P14" s="92">
        <v>1</v>
      </c>
      <c r="Q14" s="100">
        <f>$B$22</f>
        <v>5</v>
      </c>
      <c r="R14" s="100">
        <f>$B$28</f>
        <v>2</v>
      </c>
      <c r="S14" s="92">
        <f>Q14+R14</f>
        <v>7</v>
      </c>
      <c r="T14" s="92">
        <f>MIN(1,S14)</f>
        <v>1</v>
      </c>
      <c r="U14" s="150">
        <f>$B$42</f>
        <v>1</v>
      </c>
      <c r="V14" s="144">
        <f>(O14*P14+T14*S14+U14)*P14*T14</f>
        <v>33</v>
      </c>
    </row>
    <row r="15" spans="1:22" x14ac:dyDescent="0.3">
      <c r="A15" s="176" t="s">
        <v>52</v>
      </c>
      <c r="B15" s="176"/>
      <c r="G15" s="56"/>
      <c r="H15" s="54" t="s">
        <v>229</v>
      </c>
      <c r="I15" s="1">
        <v>6</v>
      </c>
      <c r="J15" s="1">
        <v>8</v>
      </c>
      <c r="K15" s="50">
        <v>9</v>
      </c>
      <c r="L15" s="148"/>
      <c r="M15" s="102"/>
      <c r="N15" s="102"/>
      <c r="O15" s="102"/>
      <c r="P15" s="92"/>
      <c r="Q15" s="102"/>
      <c r="R15" s="102"/>
      <c r="S15" s="92"/>
      <c r="T15" s="92"/>
      <c r="U15" s="151"/>
      <c r="V15" s="145"/>
    </row>
    <row r="16" spans="1:22" x14ac:dyDescent="0.3">
      <c r="A16" s="26" t="s">
        <v>91</v>
      </c>
      <c r="B16" s="27">
        <f>'K3 - budynki'!F28</f>
        <v>1</v>
      </c>
      <c r="G16" s="56"/>
      <c r="H16" s="54" t="s">
        <v>232</v>
      </c>
      <c r="I16" s="1">
        <v>2</v>
      </c>
      <c r="J16" s="1">
        <v>3</v>
      </c>
      <c r="K16" s="50">
        <v>3</v>
      </c>
      <c r="L16" s="148"/>
      <c r="M16" s="102"/>
      <c r="N16" s="102"/>
      <c r="O16" s="102"/>
      <c r="P16" s="92"/>
      <c r="Q16" s="102"/>
      <c r="R16" s="102"/>
      <c r="S16" s="92"/>
      <c r="T16" s="92"/>
      <c r="U16" s="151"/>
      <c r="V16" s="145"/>
    </row>
    <row r="17" spans="1:22" x14ac:dyDescent="0.3">
      <c r="A17" s="176" t="s">
        <v>69</v>
      </c>
      <c r="B17" s="176"/>
      <c r="G17" s="56"/>
      <c r="H17" s="54" t="s">
        <v>226</v>
      </c>
      <c r="I17" s="1">
        <v>3</v>
      </c>
      <c r="J17" s="1">
        <v>3</v>
      </c>
      <c r="K17" s="50">
        <v>4</v>
      </c>
      <c r="L17" s="149"/>
      <c r="M17" s="101"/>
      <c r="N17" s="101"/>
      <c r="O17" s="101"/>
      <c r="P17" s="92"/>
      <c r="Q17" s="101"/>
      <c r="R17" s="101"/>
      <c r="S17" s="92"/>
      <c r="T17" s="92"/>
      <c r="U17" s="152"/>
      <c r="V17" s="146"/>
    </row>
    <row r="18" spans="1:22" x14ac:dyDescent="0.3">
      <c r="A18" s="173" t="s">
        <v>70</v>
      </c>
      <c r="B18" s="173"/>
      <c r="G18" s="56"/>
      <c r="H18" s="55" t="s">
        <v>227</v>
      </c>
      <c r="I18" s="48">
        <f>SUM(I15:I17)</f>
        <v>11</v>
      </c>
      <c r="J18" s="48">
        <f>SUM(J15:J17)</f>
        <v>14</v>
      </c>
      <c r="K18" s="52">
        <f>SUM(K15:K17)</f>
        <v>16</v>
      </c>
      <c r="L18" s="64"/>
      <c r="M18" s="65"/>
      <c r="N18" s="65"/>
      <c r="O18" s="65"/>
      <c r="P18" s="65"/>
      <c r="Q18" s="65"/>
      <c r="R18" s="65"/>
      <c r="S18" s="65"/>
      <c r="T18" s="65"/>
      <c r="U18" s="65"/>
      <c r="V18" s="67"/>
    </row>
    <row r="19" spans="1:22" x14ac:dyDescent="0.3">
      <c r="A19" s="26" t="s">
        <v>92</v>
      </c>
      <c r="B19" s="29">
        <f>'K4 - kontrola dostępu'!F26</f>
        <v>2</v>
      </c>
      <c r="G19" s="56"/>
      <c r="H19" s="53" t="s">
        <v>233</v>
      </c>
      <c r="I19" s="1"/>
      <c r="J19" s="1"/>
      <c r="K19" s="50"/>
      <c r="L19" s="147">
        <f>$B$8</f>
        <v>16</v>
      </c>
      <c r="M19" s="100">
        <v>0</v>
      </c>
      <c r="N19" s="100">
        <f>$B$16</f>
        <v>1</v>
      </c>
      <c r="O19" s="100">
        <f>L19+M19+N19</f>
        <v>17</v>
      </c>
      <c r="P19" s="100">
        <v>1</v>
      </c>
      <c r="Q19" s="100">
        <f>$B$22</f>
        <v>5</v>
      </c>
      <c r="R19" s="100">
        <f>$B$28</f>
        <v>2</v>
      </c>
      <c r="S19" s="100">
        <f>Q19+R19</f>
        <v>7</v>
      </c>
      <c r="T19" s="100">
        <v>1</v>
      </c>
      <c r="U19" s="100">
        <f>$B$42</f>
        <v>1</v>
      </c>
      <c r="V19" s="144">
        <f>O19*P19+Q19+R19+U19</f>
        <v>25</v>
      </c>
    </row>
    <row r="20" spans="1:22" ht="29.4" customHeight="1" x14ac:dyDescent="0.3">
      <c r="A20" s="177" t="s">
        <v>93</v>
      </c>
      <c r="B20" s="173"/>
      <c r="G20" s="56"/>
      <c r="H20" s="54" t="s">
        <v>229</v>
      </c>
      <c r="I20" s="1">
        <v>2</v>
      </c>
      <c r="J20" s="1">
        <v>2</v>
      </c>
      <c r="K20" s="50">
        <v>2</v>
      </c>
      <c r="L20" s="148"/>
      <c r="M20" s="102"/>
      <c r="N20" s="102"/>
      <c r="O20" s="102"/>
      <c r="P20" s="102"/>
      <c r="Q20" s="102"/>
      <c r="R20" s="102"/>
      <c r="S20" s="102"/>
      <c r="T20" s="102"/>
      <c r="U20" s="102"/>
      <c r="V20" s="145"/>
    </row>
    <row r="21" spans="1:22" x14ac:dyDescent="0.3">
      <c r="A21" s="26" t="s">
        <v>94</v>
      </c>
      <c r="B21" s="30">
        <f>'K4 - kontrola dostępu'!F37</f>
        <v>3</v>
      </c>
      <c r="G21" s="56"/>
      <c r="H21" s="54" t="s">
        <v>234</v>
      </c>
      <c r="I21" s="1"/>
      <c r="J21" s="1">
        <v>1</v>
      </c>
      <c r="K21" s="50">
        <v>2</v>
      </c>
      <c r="L21" s="149"/>
      <c r="M21" s="101"/>
      <c r="N21" s="101"/>
      <c r="O21" s="101"/>
      <c r="P21" s="101"/>
      <c r="Q21" s="101"/>
      <c r="R21" s="101"/>
      <c r="S21" s="101"/>
      <c r="T21" s="101"/>
      <c r="U21" s="101"/>
      <c r="V21" s="146"/>
    </row>
    <row r="22" spans="1:22" ht="29.4" thickBot="1" x14ac:dyDescent="0.35">
      <c r="A22" s="25" t="s">
        <v>95</v>
      </c>
      <c r="B22" s="27">
        <f>B21+B19</f>
        <v>5</v>
      </c>
      <c r="G22" s="56"/>
      <c r="H22" s="57" t="s">
        <v>227</v>
      </c>
      <c r="I22" s="58">
        <f>SUM(I20:I21)</f>
        <v>2</v>
      </c>
      <c r="J22" s="58">
        <f>SUM(J20:J21)</f>
        <v>3</v>
      </c>
      <c r="K22" s="59">
        <f>SUM(K20:K21)</f>
        <v>4</v>
      </c>
      <c r="L22" s="60"/>
      <c r="M22" s="61"/>
      <c r="N22" s="61"/>
      <c r="O22" s="61"/>
      <c r="P22" s="61"/>
      <c r="Q22" s="61"/>
      <c r="R22" s="61"/>
      <c r="S22" s="61"/>
      <c r="T22" s="61"/>
      <c r="U22" s="61"/>
      <c r="V22" s="69"/>
    </row>
    <row r="23" spans="1:22" x14ac:dyDescent="0.3">
      <c r="A23" s="176" t="s">
        <v>96</v>
      </c>
      <c r="B23" s="176"/>
    </row>
    <row r="24" spans="1:22" x14ac:dyDescent="0.3">
      <c r="A24" s="173" t="s">
        <v>97</v>
      </c>
      <c r="B24" s="173"/>
      <c r="H24" t="s">
        <v>241</v>
      </c>
    </row>
    <row r="25" spans="1:22" x14ac:dyDescent="0.3">
      <c r="A25" s="26" t="s">
        <v>98</v>
      </c>
      <c r="B25" s="29">
        <f>'K5 - personel'!F20</f>
        <v>2</v>
      </c>
      <c r="H25" t="s">
        <v>242</v>
      </c>
    </row>
    <row r="26" spans="1:22" x14ac:dyDescent="0.3">
      <c r="A26" s="173" t="s">
        <v>99</v>
      </c>
      <c r="B26" s="173"/>
      <c r="H26" t="s">
        <v>243</v>
      </c>
    </row>
    <row r="27" spans="1:22" x14ac:dyDescent="0.3">
      <c r="A27" s="26" t="s">
        <v>100</v>
      </c>
      <c r="B27" s="29">
        <f>'K5 - personel'!F56</f>
        <v>0</v>
      </c>
    </row>
    <row r="28" spans="1:22" ht="28.8" x14ac:dyDescent="0.3">
      <c r="A28" s="25" t="s">
        <v>101</v>
      </c>
      <c r="B28" s="31">
        <f>B27+B25</f>
        <v>2</v>
      </c>
    </row>
    <row r="29" spans="1:22" x14ac:dyDescent="0.3">
      <c r="A29" s="174" t="s">
        <v>102</v>
      </c>
      <c r="B29" s="175"/>
    </row>
    <row r="30" spans="1:22" x14ac:dyDescent="0.3">
      <c r="A30" s="173" t="s">
        <v>103</v>
      </c>
      <c r="B30" s="173"/>
    </row>
    <row r="31" spans="1:22" x14ac:dyDescent="0.3">
      <c r="A31" s="26" t="s">
        <v>104</v>
      </c>
      <c r="B31" s="29">
        <f>'K6 - Granice'!F24</f>
        <v>1</v>
      </c>
    </row>
    <row r="32" spans="1:22" x14ac:dyDescent="0.3">
      <c r="A32" s="173" t="s">
        <v>105</v>
      </c>
      <c r="B32" s="173"/>
    </row>
    <row r="33" spans="1:2" x14ac:dyDescent="0.3">
      <c r="A33" s="26" t="s">
        <v>106</v>
      </c>
      <c r="B33" s="29">
        <f>'K6 - Granice'!F31</f>
        <v>0</v>
      </c>
    </row>
    <row r="34" spans="1:2" x14ac:dyDescent="0.3">
      <c r="A34" s="173" t="s">
        <v>107</v>
      </c>
      <c r="B34" s="173"/>
    </row>
    <row r="35" spans="1:2" x14ac:dyDescent="0.3">
      <c r="A35" s="26" t="s">
        <v>108</v>
      </c>
      <c r="B35" s="29">
        <f>'K6 - Granice'!F38</f>
        <v>0</v>
      </c>
    </row>
    <row r="36" spans="1:2" x14ac:dyDescent="0.3">
      <c r="A36" s="173" t="s">
        <v>109</v>
      </c>
      <c r="B36" s="173"/>
    </row>
    <row r="37" spans="1:2" x14ac:dyDescent="0.3">
      <c r="A37" s="26" t="s">
        <v>110</v>
      </c>
      <c r="B37" s="29">
        <f>'K6 - Granice'!F47</f>
        <v>0</v>
      </c>
    </row>
    <row r="38" spans="1:2" x14ac:dyDescent="0.3">
      <c r="A38" s="173" t="s">
        <v>111</v>
      </c>
      <c r="B38" s="173"/>
    </row>
    <row r="39" spans="1:2" x14ac:dyDescent="0.3">
      <c r="A39" s="26" t="s">
        <v>112</v>
      </c>
      <c r="B39" s="29">
        <f>'K6 - Granice'!F55</f>
        <v>0</v>
      </c>
    </row>
    <row r="40" spans="1:2" x14ac:dyDescent="0.3">
      <c r="A40" s="173" t="s">
        <v>113</v>
      </c>
      <c r="B40" s="173"/>
    </row>
    <row r="41" spans="1:2" x14ac:dyDescent="0.3">
      <c r="A41" s="26" t="s">
        <v>114</v>
      </c>
      <c r="B41" s="29">
        <f>'K6 - Granice'!F62</f>
        <v>0</v>
      </c>
    </row>
    <row r="42" spans="1:2" ht="28.8" x14ac:dyDescent="0.3">
      <c r="A42" s="25" t="s">
        <v>115</v>
      </c>
      <c r="B42" s="27">
        <f>B31+B33+B35+B37+B39+B41</f>
        <v>1</v>
      </c>
    </row>
    <row r="43" spans="1:2" ht="28.8" x14ac:dyDescent="0.3">
      <c r="A43" s="24" t="s">
        <v>116</v>
      </c>
      <c r="B43" s="32">
        <f>B8+B14+B16+B22+B28+B42</f>
        <v>33</v>
      </c>
    </row>
  </sheetData>
  <mergeCells count="79">
    <mergeCell ref="A3:B3"/>
    <mergeCell ref="A4:B4"/>
    <mergeCell ref="A6:B6"/>
    <mergeCell ref="A9:B9"/>
    <mergeCell ref="A10:B10"/>
    <mergeCell ref="A36:B36"/>
    <mergeCell ref="A38:B38"/>
    <mergeCell ref="A40:B40"/>
    <mergeCell ref="A26:B26"/>
    <mergeCell ref="A12:B12"/>
    <mergeCell ref="A29:B29"/>
    <mergeCell ref="A30:B30"/>
    <mergeCell ref="A32:B32"/>
    <mergeCell ref="A34:B34"/>
    <mergeCell ref="A15:B15"/>
    <mergeCell ref="A17:B17"/>
    <mergeCell ref="A18:B18"/>
    <mergeCell ref="A20:B20"/>
    <mergeCell ref="A23:B23"/>
    <mergeCell ref="A24:B24"/>
    <mergeCell ref="Q2:Q3"/>
    <mergeCell ref="R2:R3"/>
    <mergeCell ref="T2:T3"/>
    <mergeCell ref="S2:S3"/>
    <mergeCell ref="U2:U3"/>
    <mergeCell ref="H1:K1"/>
    <mergeCell ref="I2:K2"/>
    <mergeCell ref="H2:H3"/>
    <mergeCell ref="L2:L3"/>
    <mergeCell ref="M2:M3"/>
    <mergeCell ref="S4:S7"/>
    <mergeCell ref="T4:T7"/>
    <mergeCell ref="U4:U7"/>
    <mergeCell ref="V4:V7"/>
    <mergeCell ref="L1:V1"/>
    <mergeCell ref="V2:V3"/>
    <mergeCell ref="L4:L7"/>
    <mergeCell ref="M4:M7"/>
    <mergeCell ref="N4:N7"/>
    <mergeCell ref="O4:O7"/>
    <mergeCell ref="P4:P7"/>
    <mergeCell ref="Q4:Q7"/>
    <mergeCell ref="R4:R7"/>
    <mergeCell ref="N2:N3"/>
    <mergeCell ref="P2:P3"/>
    <mergeCell ref="O2:O3"/>
    <mergeCell ref="L9:L12"/>
    <mergeCell ref="M9:M12"/>
    <mergeCell ref="N9:N12"/>
    <mergeCell ref="O9:O12"/>
    <mergeCell ref="Q9:Q12"/>
    <mergeCell ref="V9:V12"/>
    <mergeCell ref="R9:R12"/>
    <mergeCell ref="P9:P12"/>
    <mergeCell ref="S9:S12"/>
    <mergeCell ref="T9:T12"/>
    <mergeCell ref="U9:U12"/>
    <mergeCell ref="U19:U21"/>
    <mergeCell ref="L19:L21"/>
    <mergeCell ref="M19:M21"/>
    <mergeCell ref="N19:N21"/>
    <mergeCell ref="O19:O21"/>
    <mergeCell ref="P19:P21"/>
    <mergeCell ref="V19:V21"/>
    <mergeCell ref="L14:L17"/>
    <mergeCell ref="M14:M17"/>
    <mergeCell ref="N14:N17"/>
    <mergeCell ref="O14:O17"/>
    <mergeCell ref="P14:P17"/>
    <mergeCell ref="Q14:Q17"/>
    <mergeCell ref="R14:R17"/>
    <mergeCell ref="S14:S17"/>
    <mergeCell ref="T14:T17"/>
    <mergeCell ref="U14:U17"/>
    <mergeCell ref="V14:V17"/>
    <mergeCell ref="Q19:Q21"/>
    <mergeCell ref="R19:R21"/>
    <mergeCell ref="S19:S21"/>
    <mergeCell ref="T19:T21"/>
  </mergeCells>
  <pageMargins left="0.7" right="0.7" top="0.75" bottom="0.75" header="0.3" footer="0.3"/>
  <pageSetup paperSize="9" scale="4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Prawa autorskie</vt:lpstr>
      <vt:lpstr>Analiza ryzyka</vt:lpstr>
      <vt:lpstr>K1 - szafy</vt:lpstr>
      <vt:lpstr>K2 - pomieszczenia</vt:lpstr>
      <vt:lpstr>K3 - budynki</vt:lpstr>
      <vt:lpstr>K4 - kontrola dostępu</vt:lpstr>
      <vt:lpstr>K5 - personel</vt:lpstr>
      <vt:lpstr>K6 - Granice</vt:lpstr>
      <vt:lpstr>SUMA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2018-09-14T14:56:30Z</dcterms:modified>
</cp:coreProperties>
</file>